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15" windowWidth="11340" windowHeight="5940" tabRatio="945"/>
  </bookViews>
  <sheets>
    <sheet name="JUO I OPĆINSKA TIJELA" sheetId="37" r:id="rId1"/>
    <sheet name="ZAŠTITA DOBARA I STANOVNIŠTVA " sheetId="32" r:id="rId2"/>
    <sheet name="DRUŠTVENE DJELATNOSTI " sheetId="33" r:id="rId3"/>
    <sheet name="KOMUNALNA INFRASTRUKTURA" sheetId="24" r:id="rId4"/>
    <sheet name="UNAPREĐENJE STANOVANJA I ZAJ." sheetId="39" r:id="rId5"/>
    <sheet name="GOSPODARSTVO" sheetId="35" r:id="rId6"/>
  </sheets>
  <definedNames>
    <definedName name="__xlnm.Print_Area" localSheetId="4">'UNAPREĐENJE STANOVANJA I ZAJ.'!$A$1:$H$344</definedName>
    <definedName name="__xlnm.Print_Titles" localSheetId="4">'UNAPREĐENJE STANOVANJA I ZAJ.'!$1:$1</definedName>
    <definedName name="_xlnm.Print_Titles" localSheetId="5">GOSPODARSTVO!$1:$1</definedName>
    <definedName name="_xlnm.Print_Titles" localSheetId="3">'KOMUNALNA INFRASTRUKTURA'!$1:$1</definedName>
    <definedName name="_xlnm.Print_Titles" localSheetId="4">'UNAPREĐENJE STANOVANJA I ZAJ.'!$1:$1</definedName>
    <definedName name="_xlnm.Print_Titles" localSheetId="1">'ZAŠTITA DOBARA I STANOVNIŠTVA '!$1:$1</definedName>
    <definedName name="_xlnm.Print_Area" localSheetId="2">'DRUŠTVENE DJELATNOSTI '!$A$1:$H$76</definedName>
    <definedName name="_xlnm.Print_Area" localSheetId="5">GOSPODARSTVO!$A$1:$H$107</definedName>
    <definedName name="_xlnm.Print_Area" localSheetId="0">'JUO I OPĆINSKA TIJELA'!$A$1:$H$55</definedName>
    <definedName name="_xlnm.Print_Area" localSheetId="3">'KOMUNALNA INFRASTRUKTURA'!$A$1:$I$140</definedName>
    <definedName name="_xlnm.Print_Area" localSheetId="4">'UNAPREĐENJE STANOVANJA I ZAJ.'!$A$1:$H$348</definedName>
    <definedName name="_xlnm.Print_Area" localSheetId="1">'ZAŠTITA DOBARA I STANOVNIŠTVA '!$A$1:$H$38</definedName>
    <definedName name="Z_AAC62511_3D58_11D9_8166_004095307E82_.wvu.PrintArea" localSheetId="2" hidden="1">'DRUŠTVENE DJELATNOSTI '!$B$1:$G$21</definedName>
    <definedName name="Z_AAC62511_3D58_11D9_8166_004095307E82_.wvu.PrintArea" localSheetId="5" hidden="1">GOSPODARSTVO!$B$1:$G$3</definedName>
    <definedName name="Z_AAC62511_3D58_11D9_8166_004095307E82_.wvu.PrintArea" localSheetId="0" hidden="1">'JUO I OPĆINSKA TIJELA'!$B$1:$G$3</definedName>
    <definedName name="Z_AAC62511_3D58_11D9_8166_004095307E82_.wvu.PrintArea" localSheetId="1" hidden="1">'ZAŠTITA DOBARA I STANOVNIŠTVA '!$B$1:$G$3</definedName>
  </definedNames>
  <calcPr calcId="145621"/>
  <customWorkbookViews>
    <customWorkbookView name="Print" guid="{AAC62511-3D58-11D9-8166-004095307E82}" includeHiddenRowCol="0" maximized="1" windowWidth="796" windowHeight="438" activeSheetId="1"/>
  </customWorkbookViews>
</workbook>
</file>

<file path=xl/calcChain.xml><?xml version="1.0" encoding="utf-8"?>
<calcChain xmlns="http://schemas.openxmlformats.org/spreadsheetml/2006/main">
  <c r="G62" i="35" l="1"/>
  <c r="G53" i="35"/>
  <c r="H52" i="35"/>
  <c r="F52" i="35"/>
  <c r="G52" i="35"/>
  <c r="H54" i="39"/>
  <c r="G54" i="39"/>
  <c r="H164" i="39"/>
  <c r="H245" i="39"/>
  <c r="G245" i="39"/>
  <c r="I60" i="24"/>
  <c r="H60" i="24"/>
  <c r="G5" i="33"/>
  <c r="H5" i="33"/>
  <c r="F5" i="33"/>
  <c r="F42" i="35"/>
  <c r="F43" i="35" s="1"/>
  <c r="H35" i="35"/>
  <c r="H36" i="35" s="1"/>
  <c r="G35" i="35"/>
  <c r="G36" i="35" s="1"/>
  <c r="F35" i="35"/>
  <c r="F36" i="35" s="1"/>
  <c r="F31" i="35"/>
  <c r="F32" i="35" s="1"/>
  <c r="F14" i="35"/>
  <c r="H13" i="35"/>
  <c r="H14" i="35" s="1"/>
  <c r="G13" i="35"/>
  <c r="G14" i="35" s="1"/>
  <c r="F13" i="35"/>
  <c r="H320" i="39"/>
  <c r="H321" i="39" s="1"/>
  <c r="G320" i="39"/>
  <c r="G321" i="39" s="1"/>
  <c r="F320" i="39"/>
  <c r="F321" i="39" s="1"/>
  <c r="F315" i="39"/>
  <c r="F316" i="39" s="1"/>
  <c r="F305" i="39"/>
  <c r="F306" i="39" s="1"/>
  <c r="H282" i="39"/>
  <c r="H283" i="39" s="1"/>
  <c r="G282" i="39"/>
  <c r="G283" i="39" s="1"/>
  <c r="F282" i="39"/>
  <c r="F283" i="39" s="1"/>
  <c r="F267" i="39"/>
  <c r="G118" i="24"/>
  <c r="G119" i="24" s="1"/>
  <c r="D5" i="39"/>
  <c r="D4" i="39"/>
  <c r="G6" i="39"/>
  <c r="G7" i="39" s="1"/>
  <c r="G8" i="39" s="1"/>
  <c r="H6" i="39"/>
  <c r="H7" i="39" s="1"/>
  <c r="H8" i="39" s="1"/>
  <c r="F6" i="39"/>
  <c r="F7" i="39" s="1"/>
  <c r="F8" i="39" s="1"/>
  <c r="G61" i="33"/>
  <c r="H60" i="33"/>
  <c r="H61" i="33" s="1"/>
  <c r="G60" i="33"/>
  <c r="H57" i="33"/>
  <c r="H56" i="33"/>
  <c r="G56" i="33"/>
  <c r="G57" i="33" s="1"/>
  <c r="H52" i="33"/>
  <c r="H53" i="33" s="1"/>
  <c r="G53" i="33"/>
  <c r="G52" i="33"/>
  <c r="D65" i="39"/>
  <c r="D64" i="39"/>
  <c r="F177" i="39"/>
  <c r="G177" i="39"/>
  <c r="F67" i="39"/>
  <c r="D112" i="39" l="1"/>
  <c r="G67" i="39" l="1"/>
  <c r="G53" i="24"/>
  <c r="G24" i="24" l="1"/>
  <c r="G63" i="24" l="1"/>
  <c r="F146" i="39" l="1"/>
  <c r="F150" i="39" s="1"/>
  <c r="D144" i="39"/>
  <c r="D145" i="39"/>
  <c r="D147" i="39"/>
  <c r="D148" i="39"/>
  <c r="E162" i="39"/>
  <c r="F242" i="39"/>
  <c r="G242" i="39"/>
  <c r="H242" i="39"/>
  <c r="E242" i="39"/>
  <c r="D221" i="39"/>
  <c r="D86" i="39"/>
  <c r="D67" i="39"/>
  <c r="F152" i="39" l="1"/>
  <c r="D81" i="35"/>
  <c r="D80" i="35"/>
  <c r="D77" i="35"/>
  <c r="D76" i="35"/>
  <c r="D73" i="35"/>
  <c r="D72" i="35"/>
  <c r="D69" i="35"/>
  <c r="D68" i="35"/>
  <c r="D59" i="35"/>
  <c r="D51" i="35"/>
  <c r="D50" i="35"/>
  <c r="D49" i="35"/>
  <c r="D48" i="35"/>
  <c r="D47" i="35"/>
  <c r="D46" i="35"/>
  <c r="D39" i="35"/>
  <c r="D34" i="35"/>
  <c r="D25" i="35"/>
  <c r="D19" i="35"/>
  <c r="D18" i="35"/>
  <c r="D12" i="35"/>
  <c r="D7" i="35"/>
  <c r="F54" i="35"/>
  <c r="F56" i="35" s="1"/>
  <c r="E20" i="32"/>
  <c r="E89" i="35"/>
  <c r="F89" i="35"/>
  <c r="F90" i="35" s="1"/>
  <c r="F91" i="35" s="1"/>
  <c r="G89" i="35"/>
  <c r="G90" i="35" s="1"/>
  <c r="G91" i="35" s="1"/>
  <c r="H89" i="35"/>
  <c r="H90" i="35" s="1"/>
  <c r="H91" i="35" s="1"/>
  <c r="D88" i="35"/>
  <c r="D89" i="35" s="1"/>
  <c r="E63" i="33"/>
  <c r="F63" i="33"/>
  <c r="G63" i="33"/>
  <c r="D38" i="39"/>
  <c r="G12" i="24"/>
  <c r="F50" i="24"/>
  <c r="G50" i="24"/>
  <c r="H50" i="24"/>
  <c r="I50" i="24"/>
  <c r="E50" i="24"/>
  <c r="F48" i="24"/>
  <c r="H48" i="24"/>
  <c r="I48" i="24"/>
  <c r="E26" i="24"/>
  <c r="I61" i="24"/>
  <c r="D325" i="39"/>
  <c r="D311" i="39"/>
  <c r="F326" i="39"/>
  <c r="F327" i="39" s="1"/>
  <c r="F329" i="39" s="1"/>
  <c r="F31" i="37"/>
  <c r="H30" i="37"/>
  <c r="D30" i="37" s="1"/>
  <c r="E24" i="37"/>
  <c r="F24" i="37"/>
  <c r="E15" i="37"/>
  <c r="D52" i="35" l="1"/>
  <c r="D82" i="35"/>
  <c r="F269" i="39"/>
  <c r="D273" i="39"/>
  <c r="G275" i="39"/>
  <c r="G276" i="39" s="1"/>
  <c r="G277" i="39" s="1"/>
  <c r="G278" i="39" s="1"/>
  <c r="H275" i="39"/>
  <c r="H276" i="39" s="1"/>
  <c r="H277" i="39" s="1"/>
  <c r="H278" i="39" s="1"/>
  <c r="F275" i="39"/>
  <c r="E275" i="39"/>
  <c r="F265" i="39"/>
  <c r="F255" i="39"/>
  <c r="F256" i="39" s="1"/>
  <c r="F257" i="39" s="1"/>
  <c r="E243" i="39"/>
  <c r="F225" i="39"/>
  <c r="F231" i="39"/>
  <c r="F239" i="39"/>
  <c r="F243" i="39"/>
  <c r="F208" i="39"/>
  <c r="F207" i="39"/>
  <c r="F205" i="39"/>
  <c r="F200" i="39"/>
  <c r="F190" i="39"/>
  <c r="F181" i="39"/>
  <c r="E177" i="39"/>
  <c r="E161" i="39"/>
  <c r="F161" i="39"/>
  <c r="E160" i="39"/>
  <c r="F160" i="39"/>
  <c r="F121" i="39"/>
  <c r="D105" i="39"/>
  <c r="F156" i="39"/>
  <c r="E156" i="39"/>
  <c r="F139" i="39"/>
  <c r="F142" i="39" s="1"/>
  <c r="F130" i="39"/>
  <c r="F133" i="39" s="1"/>
  <c r="F126" i="39"/>
  <c r="F116" i="39"/>
  <c r="E114" i="39"/>
  <c r="F106" i="39"/>
  <c r="F108" i="39" s="1"/>
  <c r="F100" i="39"/>
  <c r="F102" i="39" s="1"/>
  <c r="F93" i="39"/>
  <c r="F80" i="39"/>
  <c r="F82" i="39" s="1"/>
  <c r="G80" i="39"/>
  <c r="H80" i="39"/>
  <c r="E80" i="39"/>
  <c r="F76" i="39"/>
  <c r="F63" i="39"/>
  <c r="E48" i="39"/>
  <c r="E51" i="39"/>
  <c r="F51" i="39"/>
  <c r="F41" i="39"/>
  <c r="F45" i="39"/>
  <c r="F34" i="39"/>
  <c r="D33" i="39"/>
  <c r="F29" i="39"/>
  <c r="G29" i="39"/>
  <c r="H29" i="39"/>
  <c r="F24" i="39"/>
  <c r="H24" i="39"/>
  <c r="D23" i="39"/>
  <c r="G24" i="39"/>
  <c r="E63" i="39"/>
  <c r="D310" i="39"/>
  <c r="D309" i="39"/>
  <c r="D300" i="39"/>
  <c r="D299" i="39"/>
  <c r="D290" i="39"/>
  <c r="D289" i="39"/>
  <c r="D288" i="39"/>
  <c r="D286" i="39"/>
  <c r="D274" i="39"/>
  <c r="D272" i="39"/>
  <c r="D262" i="39"/>
  <c r="D260" i="39"/>
  <c r="D237" i="39"/>
  <c r="D235" i="39"/>
  <c r="D234" i="39"/>
  <c r="D233" i="39"/>
  <c r="D230" i="39"/>
  <c r="D229" i="39"/>
  <c r="D227" i="39"/>
  <c r="D224" i="39"/>
  <c r="D223" i="39"/>
  <c r="D219" i="39"/>
  <c r="D218" i="39"/>
  <c r="D217" i="39"/>
  <c r="D216" i="39"/>
  <c r="D215" i="39"/>
  <c r="D214" i="39"/>
  <c r="D204" i="39"/>
  <c r="D199" i="39"/>
  <c r="D189" i="39"/>
  <c r="D188" i="39"/>
  <c r="D180" i="39"/>
  <c r="D179" i="39"/>
  <c r="D176" i="39"/>
  <c r="D175" i="39"/>
  <c r="D174" i="39"/>
  <c r="D173" i="39"/>
  <c r="D155" i="39"/>
  <c r="D154" i="39"/>
  <c r="D153" i="39"/>
  <c r="D143" i="39"/>
  <c r="D138" i="39"/>
  <c r="D137" i="39"/>
  <c r="D135" i="39"/>
  <c r="D134" i="39"/>
  <c r="D128" i="39"/>
  <c r="D127" i="39"/>
  <c r="D124" i="39"/>
  <c r="D123" i="39"/>
  <c r="D118" i="39"/>
  <c r="D117" i="39"/>
  <c r="D113" i="39"/>
  <c r="D111" i="39"/>
  <c r="D110" i="39"/>
  <c r="D109" i="39"/>
  <c r="D104" i="39"/>
  <c r="D103" i="39"/>
  <c r="D99" i="39"/>
  <c r="D97" i="39"/>
  <c r="D96" i="39"/>
  <c r="D95" i="39"/>
  <c r="D94" i="39"/>
  <c r="D90" i="39"/>
  <c r="D84" i="39"/>
  <c r="D83" i="39"/>
  <c r="D79" i="39"/>
  <c r="D78" i="39"/>
  <c r="D77" i="39"/>
  <c r="D72" i="39"/>
  <c r="D47" i="39"/>
  <c r="D43" i="39"/>
  <c r="D42" i="39"/>
  <c r="D39" i="39"/>
  <c r="D37" i="39"/>
  <c r="D36" i="39"/>
  <c r="D32" i="39"/>
  <c r="D31" i="39"/>
  <c r="D28" i="39"/>
  <c r="D27" i="39"/>
  <c r="D26" i="39"/>
  <c r="D25" i="39"/>
  <c r="D22" i="39"/>
  <c r="D21" i="39"/>
  <c r="D19" i="39"/>
  <c r="D11" i="39"/>
  <c r="D324" i="39"/>
  <c r="D319" i="39"/>
  <c r="D313" i="39"/>
  <c r="D303" i="39"/>
  <c r="D281" i="39"/>
  <c r="D232" i="39"/>
  <c r="D226" i="39"/>
  <c r="D203" i="39"/>
  <c r="D201" i="39"/>
  <c r="D195" i="39"/>
  <c r="D194" i="39"/>
  <c r="D193" i="39"/>
  <c r="D192" i="39"/>
  <c r="D191" i="39"/>
  <c r="D182" i="39"/>
  <c r="D61" i="39"/>
  <c r="D46" i="39"/>
  <c r="D35" i="39"/>
  <c r="D13" i="39"/>
  <c r="D12" i="39"/>
  <c r="D6" i="39"/>
  <c r="G99" i="24"/>
  <c r="E106" i="24"/>
  <c r="E105" i="24"/>
  <c r="E104" i="24"/>
  <c r="E96" i="24"/>
  <c r="E95" i="24"/>
  <c r="E94" i="24"/>
  <c r="E93" i="24"/>
  <c r="E90" i="24"/>
  <c r="E89" i="24"/>
  <c r="E88" i="24"/>
  <c r="E87" i="24"/>
  <c r="G91" i="24"/>
  <c r="E86" i="24"/>
  <c r="D59" i="33"/>
  <c r="D78" i="35"/>
  <c r="E78" i="35"/>
  <c r="G78" i="35"/>
  <c r="H78" i="35"/>
  <c r="F78" i="35"/>
  <c r="E20" i="35"/>
  <c r="F20" i="35"/>
  <c r="F21" i="35" s="1"/>
  <c r="F22" i="35" s="1"/>
  <c r="F14" i="39"/>
  <c r="F15" i="39" s="1"/>
  <c r="F16" i="39" s="1"/>
  <c r="F13" i="37"/>
  <c r="F15" i="37" s="1"/>
  <c r="F17" i="37" s="1"/>
  <c r="E13" i="33"/>
  <c r="D12" i="33"/>
  <c r="G13" i="33"/>
  <c r="H13" i="33"/>
  <c r="F13" i="33"/>
  <c r="D50" i="33"/>
  <c r="F162" i="39" l="1"/>
  <c r="D121" i="39"/>
  <c r="D275" i="39"/>
  <c r="F206" i="39"/>
  <c r="F209" i="39" s="1"/>
  <c r="F210" i="39" s="1"/>
  <c r="F211" i="39" s="1"/>
  <c r="F50" i="39"/>
  <c r="F241" i="39"/>
  <c r="F244" i="39" s="1"/>
  <c r="F245" i="39" s="1"/>
  <c r="F249" i="39" s="1"/>
  <c r="F158" i="39"/>
  <c r="F122" i="39"/>
  <c r="E77" i="24"/>
  <c r="E61" i="24"/>
  <c r="E60" i="24"/>
  <c r="E59" i="24"/>
  <c r="E58" i="24"/>
  <c r="E47" i="24"/>
  <c r="E45" i="24"/>
  <c r="E43" i="24"/>
  <c r="E40" i="24"/>
  <c r="E39" i="24"/>
  <c r="E38" i="24"/>
  <c r="E37" i="24"/>
  <c r="E34" i="24"/>
  <c r="E30" i="24"/>
  <c r="E29" i="24"/>
  <c r="E28" i="24"/>
  <c r="E27" i="24"/>
  <c r="E22" i="24"/>
  <c r="E21" i="24"/>
  <c r="E20" i="24"/>
  <c r="E19" i="24"/>
  <c r="E18" i="24"/>
  <c r="E17" i="24"/>
  <c r="E16" i="24"/>
  <c r="D16" i="32"/>
  <c r="D38" i="37"/>
  <c r="E41" i="24" l="1"/>
  <c r="F291" i="39" l="1"/>
  <c r="F48" i="39"/>
  <c r="H62" i="24"/>
  <c r="H64" i="24" s="1"/>
  <c r="H63" i="24" s="1"/>
  <c r="G62" i="24"/>
  <c r="F62" i="24"/>
  <c r="F49" i="39" l="1"/>
  <c r="F52" i="39" s="1"/>
  <c r="F53" i="39" s="1"/>
  <c r="D48" i="39"/>
  <c r="F294" i="39"/>
  <c r="F295" i="39" s="1"/>
  <c r="F296" i="39" s="1"/>
  <c r="D55" i="33"/>
  <c r="F49" i="33"/>
  <c r="F51" i="33" s="1"/>
  <c r="D28" i="33"/>
  <c r="F36" i="33"/>
  <c r="D11" i="32"/>
  <c r="D4" i="32"/>
  <c r="D13" i="37"/>
  <c r="D14" i="37"/>
  <c r="F39" i="37"/>
  <c r="F43" i="37" s="1"/>
  <c r="F7" i="32"/>
  <c r="F12" i="32" s="1"/>
  <c r="F20" i="32" s="1"/>
  <c r="F6" i="32"/>
  <c r="G70" i="24" l="1"/>
  <c r="E82" i="35"/>
  <c r="G82" i="35"/>
  <c r="H82" i="35"/>
  <c r="D74" i="35"/>
  <c r="E74" i="35"/>
  <c r="G74" i="35"/>
  <c r="H74" i="35"/>
  <c r="F74" i="35"/>
  <c r="F26" i="35"/>
  <c r="F27" i="35" s="1"/>
  <c r="F28" i="35" s="1"/>
  <c r="F8" i="35"/>
  <c r="F9" i="35" s="1"/>
  <c r="F10" i="35" s="1"/>
  <c r="H83" i="35" l="1"/>
  <c r="H84" i="35" s="1"/>
  <c r="H85" i="35" s="1"/>
  <c r="G83" i="35"/>
  <c r="G84" i="35" s="1"/>
  <c r="G85" i="35" s="1"/>
  <c r="E83" i="35"/>
  <c r="F61" i="35"/>
  <c r="F82" i="35"/>
  <c r="F70" i="35"/>
  <c r="F83" i="35" l="1"/>
  <c r="F84" i="35" s="1"/>
  <c r="F85" i="35" s="1"/>
  <c r="F70" i="39"/>
  <c r="G41" i="24"/>
  <c r="G32" i="24"/>
  <c r="G8" i="24"/>
  <c r="F89" i="39" l="1"/>
  <c r="F159" i="39"/>
  <c r="F163" i="39" s="1"/>
  <c r="F169" i="39" s="1"/>
  <c r="F164" i="39" s="1"/>
  <c r="G46" i="24"/>
  <c r="E46" i="24" s="1"/>
  <c r="G44" i="24"/>
  <c r="F331" i="39" l="1"/>
  <c r="E44" i="24"/>
  <c r="E48" i="24" s="1"/>
  <c r="G48" i="24"/>
  <c r="G49" i="24" s="1"/>
  <c r="E231" i="39"/>
  <c r="F93" i="35"/>
  <c r="G109" i="24"/>
  <c r="E97" i="24"/>
  <c r="G97" i="24"/>
  <c r="G98" i="24" s="1"/>
  <c r="G79" i="24"/>
  <c r="G51" i="24"/>
  <c r="G121" i="24" l="1"/>
  <c r="I41" i="24" l="1"/>
  <c r="H41" i="24"/>
  <c r="F41" i="24"/>
  <c r="F32" i="24"/>
  <c r="E85" i="39" l="1"/>
  <c r="E89" i="39" s="1"/>
  <c r="F24" i="24"/>
  <c r="F49" i="24" s="1"/>
  <c r="F51" i="24" s="1"/>
  <c r="E33" i="24" l="1"/>
  <c r="D71" i="35"/>
  <c r="D75" i="35"/>
  <c r="D79" i="35"/>
  <c r="D70" i="35"/>
  <c r="D83" i="35" s="1"/>
  <c r="G293" i="39" l="1"/>
  <c r="G292" i="39"/>
  <c r="G263" i="39"/>
  <c r="G261" i="39"/>
  <c r="H261" i="39" l="1"/>
  <c r="D261" i="39" s="1"/>
  <c r="H292" i="39"/>
  <c r="D292" i="39" s="1"/>
  <c r="H293" i="39"/>
  <c r="D293" i="39" s="1"/>
  <c r="H263" i="39"/>
  <c r="D263" i="39" s="1"/>
  <c r="G312" i="39"/>
  <c r="H312" i="39"/>
  <c r="H314" i="39" s="1"/>
  <c r="H315" i="39" s="1"/>
  <c r="H316" i="39" s="1"/>
  <c r="E312" i="39"/>
  <c r="E314" i="39" s="1"/>
  <c r="G326" i="39"/>
  <c r="G327" i="39" s="1"/>
  <c r="H326" i="39"/>
  <c r="E326" i="39"/>
  <c r="G240" i="39"/>
  <c r="E217" i="39"/>
  <c r="E220" i="39" s="1"/>
  <c r="G187" i="39"/>
  <c r="G186" i="39"/>
  <c r="G185" i="39"/>
  <c r="G184" i="39"/>
  <c r="G183" i="39"/>
  <c r="G197" i="39"/>
  <c r="G196" i="39"/>
  <c r="G202" i="39"/>
  <c r="E207" i="39"/>
  <c r="G156" i="39"/>
  <c r="E130" i="39"/>
  <c r="E133" i="39" s="1"/>
  <c r="E125" i="39"/>
  <c r="E122" i="39"/>
  <c r="H114" i="39"/>
  <c r="G114" i="39"/>
  <c r="G106" i="39"/>
  <c r="E45" i="39"/>
  <c r="E34" i="39"/>
  <c r="D29" i="39"/>
  <c r="E61" i="35"/>
  <c r="G41" i="35"/>
  <c r="G42" i="35" s="1"/>
  <c r="G43" i="35" s="1"/>
  <c r="E8" i="35"/>
  <c r="F70" i="24"/>
  <c r="H327" i="39" l="1"/>
  <c r="H329" i="39" s="1"/>
  <c r="E152" i="39"/>
  <c r="D242" i="39"/>
  <c r="H183" i="39"/>
  <c r="D183" i="39" s="1"/>
  <c r="H187" i="39"/>
  <c r="D187" i="39" s="1"/>
  <c r="G314" i="39"/>
  <c r="D312" i="39"/>
  <c r="H202" i="39"/>
  <c r="D202" i="39" s="1"/>
  <c r="H184" i="39"/>
  <c r="D184" i="39" s="1"/>
  <c r="D326" i="39"/>
  <c r="H196" i="39"/>
  <c r="D196" i="39" s="1"/>
  <c r="D114" i="39"/>
  <c r="H197" i="39"/>
  <c r="D197" i="39" s="1"/>
  <c r="H186" i="39"/>
  <c r="D186" i="39" s="1"/>
  <c r="H240" i="39"/>
  <c r="D240" i="39" s="1"/>
  <c r="G243" i="39"/>
  <c r="H185" i="39"/>
  <c r="D185" i="39" s="1"/>
  <c r="G26" i="35"/>
  <c r="G27" i="35" s="1"/>
  <c r="G28" i="35" s="1"/>
  <c r="H26" i="35"/>
  <c r="H27" i="35" s="1"/>
  <c r="H28" i="35" s="1"/>
  <c r="E26" i="35"/>
  <c r="E94" i="39"/>
  <c r="E100" i="39" s="1"/>
  <c r="E25" i="39"/>
  <c r="E29" i="39" s="1"/>
  <c r="E66" i="39"/>
  <c r="E70" i="39" s="1"/>
  <c r="E49" i="39"/>
  <c r="E12" i="39"/>
  <c r="G141" i="39"/>
  <c r="H222" i="39"/>
  <c r="D222" i="39" s="1"/>
  <c r="G178" i="39"/>
  <c r="G157" i="39"/>
  <c r="H151" i="39"/>
  <c r="D151" i="39" s="1"/>
  <c r="G140" i="39"/>
  <c r="G131" i="39"/>
  <c r="H115" i="39"/>
  <c r="D115" i="39" s="1"/>
  <c r="G88" i="39"/>
  <c r="H101" i="39"/>
  <c r="D101" i="39" s="1"/>
  <c r="G92" i="39"/>
  <c r="G87" i="39"/>
  <c r="G81" i="39"/>
  <c r="G75" i="39"/>
  <c r="G69" i="39"/>
  <c r="G68" i="39"/>
  <c r="G62" i="39"/>
  <c r="G30" i="39"/>
  <c r="G51" i="39" s="1"/>
  <c r="G126" i="39"/>
  <c r="E116" i="39"/>
  <c r="H156" i="39"/>
  <c r="E126" i="39"/>
  <c r="H120" i="39"/>
  <c r="H122" i="39" s="1"/>
  <c r="H66" i="39"/>
  <c r="D66" i="39" s="1"/>
  <c r="D314" i="39" l="1"/>
  <c r="G315" i="39"/>
  <c r="G316" i="39" s="1"/>
  <c r="E52" i="39"/>
  <c r="G160" i="39"/>
  <c r="D156" i="39"/>
  <c r="G161" i="39"/>
  <c r="H68" i="39"/>
  <c r="D68" i="39" s="1"/>
  <c r="H87" i="39"/>
  <c r="D87" i="39" s="1"/>
  <c r="G122" i="39"/>
  <c r="D122" i="39" s="1"/>
  <c r="D120" i="39"/>
  <c r="H69" i="39"/>
  <c r="H92" i="39"/>
  <c r="D92" i="39" s="1"/>
  <c r="H131" i="39"/>
  <c r="D131" i="39" s="1"/>
  <c r="H75" i="39"/>
  <c r="D75" i="39" s="1"/>
  <c r="H140" i="39"/>
  <c r="D140" i="39" s="1"/>
  <c r="H62" i="39"/>
  <c r="H63" i="39" s="1"/>
  <c r="H81" i="39"/>
  <c r="D81" i="39" s="1"/>
  <c r="H243" i="39"/>
  <c r="D243" i="39" s="1"/>
  <c r="H178" i="39"/>
  <c r="H207" i="39" s="1"/>
  <c r="G207" i="39"/>
  <c r="H141" i="39"/>
  <c r="H30" i="39"/>
  <c r="H51" i="39" s="1"/>
  <c r="D26" i="35"/>
  <c r="G63" i="39"/>
  <c r="H157" i="39"/>
  <c r="E158" i="39"/>
  <c r="H88" i="39"/>
  <c r="D88" i="39" s="1"/>
  <c r="G158" i="39"/>
  <c r="G70" i="39"/>
  <c r="G116" i="39"/>
  <c r="H116" i="39"/>
  <c r="G108" i="39"/>
  <c r="H106" i="39"/>
  <c r="E108" i="39"/>
  <c r="G100" i="39"/>
  <c r="G102" i="39" s="1"/>
  <c r="E102" i="39"/>
  <c r="G91" i="39"/>
  <c r="H91" i="39"/>
  <c r="E91" i="39"/>
  <c r="E93" i="39" s="1"/>
  <c r="G85" i="39"/>
  <c r="H85" i="39"/>
  <c r="E82" i="39"/>
  <c r="E74" i="39"/>
  <c r="E76" i="39" s="1"/>
  <c r="H34" i="39"/>
  <c r="G34" i="39"/>
  <c r="G49" i="39"/>
  <c r="H49" i="39"/>
  <c r="H52" i="39" s="1"/>
  <c r="G45" i="39"/>
  <c r="E41" i="39"/>
  <c r="E50" i="39" s="1"/>
  <c r="G41" i="39"/>
  <c r="E205" i="39"/>
  <c r="G205" i="39"/>
  <c r="H205" i="39"/>
  <c r="E200" i="39"/>
  <c r="G200" i="39"/>
  <c r="E190" i="39"/>
  <c r="G190" i="39"/>
  <c r="H190" i="39"/>
  <c r="E181" i="39"/>
  <c r="G181" i="39"/>
  <c r="H181" i="39"/>
  <c r="E208" i="39"/>
  <c r="G208" i="39"/>
  <c r="H208" i="39"/>
  <c r="G220" i="39"/>
  <c r="H220" i="39"/>
  <c r="E225" i="39"/>
  <c r="G225" i="39"/>
  <c r="H225" i="39"/>
  <c r="E239" i="39"/>
  <c r="E302" i="39"/>
  <c r="E304" i="39" s="1"/>
  <c r="G302" i="39"/>
  <c r="E291" i="39"/>
  <c r="E294" i="39" s="1"/>
  <c r="H301" i="39"/>
  <c r="D301" i="39" s="1"/>
  <c r="G287" i="39"/>
  <c r="D287" i="39" s="1"/>
  <c r="G265" i="39"/>
  <c r="G269" i="39" s="1"/>
  <c r="G266" i="39" s="1"/>
  <c r="E265" i="39"/>
  <c r="H264" i="39"/>
  <c r="D264" i="39" s="1"/>
  <c r="G255" i="39"/>
  <c r="G256" i="39" s="1"/>
  <c r="G257" i="39" s="1"/>
  <c r="E255" i="39"/>
  <c r="H254" i="39"/>
  <c r="D254" i="39" s="1"/>
  <c r="H253" i="39"/>
  <c r="D253" i="39" s="1"/>
  <c r="H252" i="39"/>
  <c r="D252" i="39" s="1"/>
  <c r="H238" i="39"/>
  <c r="G238" i="39"/>
  <c r="H236" i="39"/>
  <c r="G236" i="39"/>
  <c r="H228" i="39"/>
  <c r="H231" i="39" s="1"/>
  <c r="G228" i="39"/>
  <c r="H198" i="39"/>
  <c r="D198" i="39" s="1"/>
  <c r="H146" i="39"/>
  <c r="G146" i="39"/>
  <c r="H136" i="39"/>
  <c r="H139" i="39" s="1"/>
  <c r="G136" i="39"/>
  <c r="E135" i="39"/>
  <c r="H132" i="39"/>
  <c r="D132" i="39" s="1"/>
  <c r="H129" i="39"/>
  <c r="H130" i="39" s="1"/>
  <c r="G129" i="39"/>
  <c r="H125" i="39"/>
  <c r="H107" i="39"/>
  <c r="D107" i="39" s="1"/>
  <c r="H98" i="39"/>
  <c r="D98" i="39" s="1"/>
  <c r="H73" i="39"/>
  <c r="G73" i="39"/>
  <c r="H71" i="39"/>
  <c r="D71" i="39" s="1"/>
  <c r="H44" i="39"/>
  <c r="D44" i="39" s="1"/>
  <c r="H40" i="39"/>
  <c r="H14" i="39"/>
  <c r="H15" i="39" s="1"/>
  <c r="H16" i="39" s="1"/>
  <c r="G14" i="39"/>
  <c r="G15" i="39" s="1"/>
  <c r="G16" i="39" s="1"/>
  <c r="E14" i="39"/>
  <c r="E241" i="39" l="1"/>
  <c r="H149" i="39"/>
  <c r="H150" i="39"/>
  <c r="H162" i="39" s="1"/>
  <c r="G150" i="39"/>
  <c r="D146" i="39"/>
  <c r="E53" i="39"/>
  <c r="D208" i="39"/>
  <c r="E206" i="39"/>
  <c r="E209" i="39" s="1"/>
  <c r="D205" i="39"/>
  <c r="D207" i="39"/>
  <c r="D106" i="39"/>
  <c r="D157" i="39"/>
  <c r="H160" i="39"/>
  <c r="D141" i="39"/>
  <c r="H161" i="39"/>
  <c r="D228" i="39"/>
  <c r="D238" i="39"/>
  <c r="D225" i="39"/>
  <c r="D236" i="39"/>
  <c r="D181" i="39"/>
  <c r="D49" i="39"/>
  <c r="G52" i="39"/>
  <c r="H82" i="39"/>
  <c r="G50" i="39"/>
  <c r="D63" i="39"/>
  <c r="D62" i="39"/>
  <c r="H70" i="39"/>
  <c r="D70" i="39" s="1"/>
  <c r="D30" i="39"/>
  <c r="D51" i="39" s="1"/>
  <c r="H126" i="39"/>
  <c r="D126" i="39" s="1"/>
  <c r="D125" i="39"/>
  <c r="G304" i="39"/>
  <c r="G305" i="39" s="1"/>
  <c r="G306" i="39" s="1"/>
  <c r="D178" i="39"/>
  <c r="D73" i="39"/>
  <c r="D190" i="39"/>
  <c r="D34" i="39"/>
  <c r="H93" i="39"/>
  <c r="D116" i="39"/>
  <c r="D69" i="39"/>
  <c r="D161" i="39" s="1"/>
  <c r="H41" i="39"/>
  <c r="D41" i="39" s="1"/>
  <c r="D40" i="39"/>
  <c r="G93" i="39"/>
  <c r="D91" i="39"/>
  <c r="D14" i="39"/>
  <c r="G82" i="39"/>
  <c r="D80" i="39"/>
  <c r="D129" i="39"/>
  <c r="D136" i="39"/>
  <c r="D220" i="39"/>
  <c r="G89" i="39"/>
  <c r="D85" i="39"/>
  <c r="G206" i="39"/>
  <c r="E139" i="39"/>
  <c r="E159" i="39" s="1"/>
  <c r="E163" i="39" s="1"/>
  <c r="G139" i="39"/>
  <c r="D139" i="39" s="1"/>
  <c r="H142" i="39"/>
  <c r="H133" i="39"/>
  <c r="G239" i="39"/>
  <c r="H74" i="39"/>
  <c r="H76" i="39" s="1"/>
  <c r="H158" i="39"/>
  <c r="D158" i="39" s="1"/>
  <c r="H239" i="39"/>
  <c r="H241" i="39" s="1"/>
  <c r="H244" i="39" s="1"/>
  <c r="G149" i="39"/>
  <c r="G152" i="39" s="1"/>
  <c r="H89" i="39"/>
  <c r="G130" i="39"/>
  <c r="D130" i="39" s="1"/>
  <c r="H108" i="39"/>
  <c r="D108" i="39" s="1"/>
  <c r="H291" i="39"/>
  <c r="H294" i="39" s="1"/>
  <c r="H295" i="39" s="1"/>
  <c r="H296" i="39" s="1"/>
  <c r="H302" i="39"/>
  <c r="H304" i="39" s="1"/>
  <c r="H45" i="39"/>
  <c r="G74" i="39"/>
  <c r="H100" i="39"/>
  <c r="D100" i="39" s="1"/>
  <c r="H177" i="39"/>
  <c r="D177" i="39" s="1"/>
  <c r="G291" i="39"/>
  <c r="G231" i="39"/>
  <c r="D231" i="39" s="1"/>
  <c r="H200" i="39"/>
  <c r="H255" i="39"/>
  <c r="H265" i="39"/>
  <c r="H305" i="39" l="1"/>
  <c r="H306" i="39" s="1"/>
  <c r="D265" i="39"/>
  <c r="H269" i="39"/>
  <c r="H266" i="39" s="1"/>
  <c r="D255" i="39"/>
  <c r="H256" i="39"/>
  <c r="H257" i="39" s="1"/>
  <c r="D149" i="39"/>
  <c r="G162" i="39"/>
  <c r="D150" i="39"/>
  <c r="D162" i="39" s="1"/>
  <c r="H152" i="39"/>
  <c r="H206" i="39"/>
  <c r="G53" i="39"/>
  <c r="D160" i="39"/>
  <c r="H159" i="39"/>
  <c r="H163" i="39" s="1"/>
  <c r="G159" i="39"/>
  <c r="D89" i="39"/>
  <c r="D45" i="39"/>
  <c r="D50" i="39" s="1"/>
  <c r="H50" i="39"/>
  <c r="H53" i="39" s="1"/>
  <c r="D304" i="39"/>
  <c r="D82" i="39"/>
  <c r="D93" i="39"/>
  <c r="D200" i="39"/>
  <c r="D206" i="39" s="1"/>
  <c r="D302" i="39"/>
  <c r="G209" i="39"/>
  <c r="G210" i="39" s="1"/>
  <c r="G211" i="39" s="1"/>
  <c r="G294" i="39"/>
  <c r="D291" i="39"/>
  <c r="D74" i="39"/>
  <c r="D239" i="39"/>
  <c r="G241" i="39"/>
  <c r="E244" i="39"/>
  <c r="E331" i="39" s="1"/>
  <c r="G142" i="39"/>
  <c r="D142" i="39" s="1"/>
  <c r="G76" i="39"/>
  <c r="D76" i="39" s="1"/>
  <c r="H102" i="39"/>
  <c r="D102" i="39" s="1"/>
  <c r="E142" i="39"/>
  <c r="G133" i="39"/>
  <c r="D133" i="39" s="1"/>
  <c r="G60" i="35"/>
  <c r="E41" i="35"/>
  <c r="G30" i="35"/>
  <c r="G31" i="35" s="1"/>
  <c r="G32" i="35" s="1"/>
  <c r="G4" i="35"/>
  <c r="G5" i="35"/>
  <c r="G6" i="35"/>
  <c r="G20" i="35"/>
  <c r="G21" i="35" s="1"/>
  <c r="G22" i="35" s="1"/>
  <c r="H17" i="35"/>
  <c r="I91" i="24"/>
  <c r="I98" i="24" s="1"/>
  <c r="I100" i="24" s="1"/>
  <c r="I99" i="24" s="1"/>
  <c r="H117" i="24"/>
  <c r="H118" i="24" s="1"/>
  <c r="H119" i="24" s="1"/>
  <c r="H113" i="24"/>
  <c r="H114" i="24" s="1"/>
  <c r="H115" i="24" s="1"/>
  <c r="H31" i="24"/>
  <c r="H91" i="24"/>
  <c r="H98" i="24" s="1"/>
  <c r="H100" i="24" s="1"/>
  <c r="H99" i="24" s="1"/>
  <c r="F91" i="24"/>
  <c r="F98" i="24" s="1"/>
  <c r="I7" i="24"/>
  <c r="E7" i="24" s="1"/>
  <c r="H6" i="24"/>
  <c r="H5" i="24"/>
  <c r="H4" i="24"/>
  <c r="H69" i="24"/>
  <c r="H68" i="24"/>
  <c r="H76" i="24"/>
  <c r="H78" i="24"/>
  <c r="H75" i="24"/>
  <c r="F79" i="24"/>
  <c r="H23" i="24"/>
  <c r="E46" i="35"/>
  <c r="E52" i="35" s="1"/>
  <c r="E93" i="35" s="1"/>
  <c r="D294" i="39" l="1"/>
  <c r="G295" i="39"/>
  <c r="G296" i="39" s="1"/>
  <c r="H20" i="35"/>
  <c r="H21" i="35" s="1"/>
  <c r="H22" i="35" s="1"/>
  <c r="D17" i="35"/>
  <c r="H6" i="35"/>
  <c r="D6" i="35" s="1"/>
  <c r="H5" i="35"/>
  <c r="D5" i="35" s="1"/>
  <c r="H30" i="35"/>
  <c r="H31" i="35" s="1"/>
  <c r="H32" i="35" s="1"/>
  <c r="D152" i="39"/>
  <c r="G163" i="39"/>
  <c r="I117" i="24"/>
  <c r="I118" i="24" s="1"/>
  <c r="I119" i="24" s="1"/>
  <c r="D159" i="39"/>
  <c r="D163" i="39" s="1"/>
  <c r="G244" i="39"/>
  <c r="D244" i="39" s="1"/>
  <c r="D241" i="39"/>
  <c r="I75" i="24"/>
  <c r="E75" i="24" s="1"/>
  <c r="I69" i="24"/>
  <c r="E69" i="24" s="1"/>
  <c r="I78" i="24"/>
  <c r="E78" i="24" s="1"/>
  <c r="I4" i="24"/>
  <c r="E4" i="24" s="1"/>
  <c r="I76" i="24"/>
  <c r="E76" i="24" s="1"/>
  <c r="I5" i="24"/>
  <c r="E5" i="24" s="1"/>
  <c r="H32" i="24"/>
  <c r="I68" i="24"/>
  <c r="E68" i="24" s="1"/>
  <c r="I6" i="24"/>
  <c r="E6" i="24" s="1"/>
  <c r="I23" i="24"/>
  <c r="I24" i="24" s="1"/>
  <c r="I113" i="24"/>
  <c r="H60" i="35"/>
  <c r="D60" i="35" s="1"/>
  <c r="H4" i="35"/>
  <c r="G8" i="35"/>
  <c r="G9" i="35" s="1"/>
  <c r="G10" i="35" s="1"/>
  <c r="H209" i="39"/>
  <c r="H331" i="39" s="1"/>
  <c r="H24" i="24"/>
  <c r="G61" i="35"/>
  <c r="G93" i="35" s="1"/>
  <c r="E91" i="24"/>
  <c r="E98" i="24" s="1"/>
  <c r="I31" i="24"/>
  <c r="I32" i="24" s="1"/>
  <c r="H79" i="24"/>
  <c r="H82" i="24" s="1"/>
  <c r="H80" i="24" s="1"/>
  <c r="E113" i="24" l="1"/>
  <c r="I114" i="24"/>
  <c r="I115" i="24" s="1"/>
  <c r="D20" i="35"/>
  <c r="D30" i="35"/>
  <c r="D209" i="39"/>
  <c r="H210" i="39"/>
  <c r="H211" i="39" s="1"/>
  <c r="D61" i="35"/>
  <c r="H8" i="35"/>
  <c r="H9" i="35" s="1"/>
  <c r="H10" i="35" s="1"/>
  <c r="D4" i="35"/>
  <c r="H49" i="24"/>
  <c r="H51" i="24" s="1"/>
  <c r="H53" i="24" s="1"/>
  <c r="G331" i="39"/>
  <c r="I49" i="24"/>
  <c r="I51" i="24" s="1"/>
  <c r="I53" i="24" s="1"/>
  <c r="E117" i="24"/>
  <c r="E79" i="24"/>
  <c r="I79" i="24"/>
  <c r="I82" i="24" s="1"/>
  <c r="I80" i="24" s="1"/>
  <c r="E23" i="24"/>
  <c r="E24" i="24" s="1"/>
  <c r="E31" i="24"/>
  <c r="E32" i="24" s="1"/>
  <c r="H61" i="35"/>
  <c r="H41" i="33"/>
  <c r="D41" i="33" s="1"/>
  <c r="G48" i="33"/>
  <c r="G47" i="33"/>
  <c r="G46" i="33"/>
  <c r="G45" i="33"/>
  <c r="G44" i="33"/>
  <c r="G43" i="33"/>
  <c r="G42" i="33"/>
  <c r="G35" i="33"/>
  <c r="G33" i="33"/>
  <c r="G32" i="33"/>
  <c r="G31" i="33"/>
  <c r="G30" i="33"/>
  <c r="G29" i="33"/>
  <c r="G27" i="33"/>
  <c r="G26" i="33"/>
  <c r="G21" i="33"/>
  <c r="G17" i="33"/>
  <c r="G12" i="33"/>
  <c r="G23" i="37"/>
  <c r="H23" i="37" s="1"/>
  <c r="D23" i="37" s="1"/>
  <c r="G22" i="37"/>
  <c r="H22" i="37" s="1"/>
  <c r="D22" i="37" s="1"/>
  <c r="G21" i="37"/>
  <c r="G37" i="37"/>
  <c r="G12" i="37"/>
  <c r="G11" i="37"/>
  <c r="G10" i="37"/>
  <c r="G9" i="37"/>
  <c r="G8" i="37"/>
  <c r="H8" i="37" s="1"/>
  <c r="G7" i="37"/>
  <c r="H7" i="37" s="1"/>
  <c r="G6" i="37"/>
  <c r="G5" i="37"/>
  <c r="G4" i="37"/>
  <c r="H9" i="37"/>
  <c r="D331" i="39" l="1"/>
  <c r="E49" i="24"/>
  <c r="E51" i="24" s="1"/>
  <c r="H21" i="37"/>
  <c r="D21" i="37" s="1"/>
  <c r="D24" i="37" s="1"/>
  <c r="G24" i="37"/>
  <c r="H5" i="37"/>
  <c r="D5" i="37" s="1"/>
  <c r="G15" i="37"/>
  <c r="H17" i="33"/>
  <c r="D17" i="33" s="1"/>
  <c r="H35" i="33"/>
  <c r="D35" i="33" s="1"/>
  <c r="H12" i="33"/>
  <c r="H4" i="37"/>
  <c r="D4" i="37" s="1"/>
  <c r="H37" i="37"/>
  <c r="D37" i="37" s="1"/>
  <c r="H42" i="33"/>
  <c r="D42" i="33" s="1"/>
  <c r="H43" i="33"/>
  <c r="D43" i="33" s="1"/>
  <c r="H47" i="33"/>
  <c r="D47" i="33" s="1"/>
  <c r="H44" i="33"/>
  <c r="D44" i="33" s="1"/>
  <c r="H48" i="33"/>
  <c r="D48" i="33" s="1"/>
  <c r="H46" i="33"/>
  <c r="D46" i="33" s="1"/>
  <c r="H45" i="33"/>
  <c r="D45" i="33" s="1"/>
  <c r="H6" i="37"/>
  <c r="D6" i="37" s="1"/>
  <c r="H10" i="37"/>
  <c r="D10" i="37" s="1"/>
  <c r="D7" i="37"/>
  <c r="H11" i="37"/>
  <c r="D11" i="37" s="1"/>
  <c r="D8" i="37"/>
  <c r="H12" i="37"/>
  <c r="D12" i="37" s="1"/>
  <c r="D9" i="37"/>
  <c r="H31" i="33"/>
  <c r="D31" i="33" s="1"/>
  <c r="H29" i="33"/>
  <c r="D29" i="33" s="1"/>
  <c r="H26" i="33"/>
  <c r="D26" i="33" s="1"/>
  <c r="H27" i="33"/>
  <c r="D27" i="33" s="1"/>
  <c r="H32" i="33"/>
  <c r="D32" i="33" s="1"/>
  <c r="H33" i="33"/>
  <c r="D33" i="33" s="1"/>
  <c r="H30" i="33"/>
  <c r="D30" i="33" s="1"/>
  <c r="H21" i="33"/>
  <c r="D21" i="33" s="1"/>
  <c r="H24" i="37" l="1"/>
  <c r="G17" i="37"/>
  <c r="G16" i="37" s="1"/>
  <c r="D4" i="33"/>
  <c r="D63" i="33" s="1"/>
  <c r="H63" i="33"/>
  <c r="D15" i="37"/>
  <c r="H15" i="37"/>
  <c r="D13" i="33"/>
  <c r="E49" i="33"/>
  <c r="E51" i="33" s="1"/>
  <c r="E29" i="37"/>
  <c r="E31" i="37" s="1"/>
  <c r="H17" i="37" l="1"/>
  <c r="H16" i="37" s="1"/>
  <c r="G29" i="37"/>
  <c r="G31" i="37" s="1"/>
  <c r="G33" i="37" s="1"/>
  <c r="G32" i="37" s="1"/>
  <c r="G49" i="33"/>
  <c r="I8" i="24"/>
  <c r="I12" i="24" s="1"/>
  <c r="I9" i="24" s="1"/>
  <c r="H8" i="24"/>
  <c r="H12" i="24" s="1"/>
  <c r="H9" i="24" s="1"/>
  <c r="F8" i="24"/>
  <c r="E8" i="24" l="1"/>
  <c r="H29" i="37"/>
  <c r="H49" i="33"/>
  <c r="D49" i="33" s="1"/>
  <c r="D51" i="33" s="1"/>
  <c r="E36" i="33"/>
  <c r="D29" i="37" l="1"/>
  <c r="D31" i="37" s="1"/>
  <c r="H31" i="37"/>
  <c r="H33" i="37" s="1"/>
  <c r="H32" i="37" s="1"/>
  <c r="F109" i="24" l="1"/>
  <c r="F121" i="24" l="1"/>
  <c r="I107" i="24" l="1"/>
  <c r="H107" i="24"/>
  <c r="E107" i="24" l="1"/>
  <c r="E39" i="37" l="1"/>
  <c r="E43" i="37" s="1"/>
  <c r="G39" i="37" l="1"/>
  <c r="G43" i="37" s="1"/>
  <c r="H39" i="37" l="1"/>
  <c r="H43" i="37" s="1"/>
  <c r="D39" i="37"/>
  <c r="D43" i="37" s="1"/>
  <c r="H40" i="35" l="1"/>
  <c r="D40" i="35" s="1"/>
  <c r="H41" i="35" l="1"/>
  <c r="H93" i="35" l="1"/>
  <c r="H42" i="35"/>
  <c r="H43" i="35" s="1"/>
  <c r="D41" i="35"/>
  <c r="D8" i="35"/>
  <c r="E7" i="32"/>
  <c r="E6" i="32"/>
  <c r="D93" i="35" l="1"/>
  <c r="E12" i="32"/>
  <c r="G6" i="32"/>
  <c r="H34" i="33"/>
  <c r="D34" i="33" s="1"/>
  <c r="D36" i="33" s="1"/>
  <c r="G36" i="33"/>
  <c r="G51" i="33"/>
  <c r="G10" i="32"/>
  <c r="G9" i="32"/>
  <c r="G7" i="32"/>
  <c r="G5" i="32"/>
  <c r="I70" i="24"/>
  <c r="I71" i="24" s="1"/>
  <c r="I72" i="24" s="1"/>
  <c r="H109" i="24"/>
  <c r="H110" i="24" s="1"/>
  <c r="H111" i="24" s="1"/>
  <c r="H6" i="32" l="1"/>
  <c r="D6" i="32"/>
  <c r="E62" i="24"/>
  <c r="I62" i="24"/>
  <c r="I64" i="24" s="1"/>
  <c r="I63" i="24" s="1"/>
  <c r="G12" i="32"/>
  <c r="G20" i="32" s="1"/>
  <c r="H36" i="33"/>
  <c r="H10" i="32"/>
  <c r="D10" i="32" s="1"/>
  <c r="H9" i="32"/>
  <c r="D9" i="32" s="1"/>
  <c r="H51" i="33"/>
  <c r="H8" i="32"/>
  <c r="D8" i="32" s="1"/>
  <c r="H5" i="32"/>
  <c r="D5" i="32" s="1"/>
  <c r="H7" i="32"/>
  <c r="D7" i="32" s="1"/>
  <c r="H70" i="24"/>
  <c r="E70" i="24"/>
  <c r="I108" i="24"/>
  <c r="E108" i="24" s="1"/>
  <c r="E109" i="24" s="1"/>
  <c r="H121" i="24" l="1"/>
  <c r="H71" i="24"/>
  <c r="H72" i="24" s="1"/>
  <c r="E121" i="24"/>
  <c r="D12" i="32"/>
  <c r="H12" i="32"/>
  <c r="H20" i="32" s="1"/>
  <c r="I109" i="24"/>
  <c r="I121" i="24" l="1"/>
  <c r="I110" i="24"/>
  <c r="I111" i="24" s="1"/>
  <c r="D20" i="32"/>
  <c r="D20" i="39" l="1"/>
  <c r="D24" i="39"/>
  <c r="D52" i="39" s="1"/>
  <c r="D53" i="39" s="1"/>
  <c r="H52" i="24"/>
  <c r="I52" i="24"/>
  <c r="G164" i="39"/>
</calcChain>
</file>

<file path=xl/sharedStrings.xml><?xml version="1.0" encoding="utf-8"?>
<sst xmlns="http://schemas.openxmlformats.org/spreadsheetml/2006/main" count="970" uniqueCount="399">
  <si>
    <t>Projektiranje</t>
  </si>
  <si>
    <t>Održavanje</t>
  </si>
  <si>
    <t>Dječja igrališta</t>
  </si>
  <si>
    <t>Pokupsko</t>
  </si>
  <si>
    <t>Lukinić Brdo</t>
  </si>
  <si>
    <t>Lijevi Štefanki</t>
  </si>
  <si>
    <t>Hotnja</t>
  </si>
  <si>
    <t>Strezojevo</t>
  </si>
  <si>
    <t>Ukupno</t>
  </si>
  <si>
    <t>Ukupno:</t>
  </si>
  <si>
    <t>Nadzor</t>
  </si>
  <si>
    <t>Geodezija</t>
  </si>
  <si>
    <t>Izgradnja</t>
  </si>
  <si>
    <t>Usluga za tekuću investiciju i održavanje</t>
  </si>
  <si>
    <t>Potrošnja električne energije</t>
  </si>
  <si>
    <t xml:space="preserve">Sveukupno: </t>
  </si>
  <si>
    <t>1.</t>
  </si>
  <si>
    <t xml:space="preserve">2. </t>
  </si>
  <si>
    <t>3.</t>
  </si>
  <si>
    <t>4.</t>
  </si>
  <si>
    <t>5.</t>
  </si>
  <si>
    <t xml:space="preserve">6. </t>
  </si>
  <si>
    <t xml:space="preserve">7. </t>
  </si>
  <si>
    <t xml:space="preserve">8. </t>
  </si>
  <si>
    <t xml:space="preserve">9. </t>
  </si>
  <si>
    <t>Klupe i koševi za smeće</t>
  </si>
  <si>
    <t>Sveukupno:</t>
  </si>
  <si>
    <t>R.br.</t>
  </si>
  <si>
    <t xml:space="preserve">Izgradnja </t>
  </si>
  <si>
    <t>Sufinanciranje školske kuhinje</t>
  </si>
  <si>
    <t>Škola u prirodi</t>
  </si>
  <si>
    <t>2.</t>
  </si>
  <si>
    <t>Jednokratne pomoći</t>
  </si>
  <si>
    <t>Ostale socijalne akcije</t>
  </si>
  <si>
    <t>Auguštanovec</t>
  </si>
  <si>
    <t>Pokupsko Cerje</t>
  </si>
  <si>
    <t>Šestak Brdo</t>
  </si>
  <si>
    <t>Roženica I</t>
  </si>
  <si>
    <t>Pokupski Gladovec</t>
  </si>
  <si>
    <t>Zimska služba</t>
  </si>
  <si>
    <t>Opremanje</t>
  </si>
  <si>
    <t>Sjenica Auguštanovec</t>
  </si>
  <si>
    <t>Kulturni centar 
Pavao Stoos</t>
  </si>
  <si>
    <t xml:space="preserve">1. </t>
  </si>
  <si>
    <t xml:space="preserve">I. </t>
  </si>
  <si>
    <t>II.</t>
  </si>
  <si>
    <t>III.</t>
  </si>
  <si>
    <t>IV.</t>
  </si>
  <si>
    <t xml:space="preserve">3. </t>
  </si>
  <si>
    <t xml:space="preserve">4. </t>
  </si>
  <si>
    <t xml:space="preserve">5. </t>
  </si>
  <si>
    <t xml:space="preserve">10. </t>
  </si>
  <si>
    <t xml:space="preserve">11. </t>
  </si>
  <si>
    <t xml:space="preserve">12. </t>
  </si>
  <si>
    <t xml:space="preserve">13. </t>
  </si>
  <si>
    <t xml:space="preserve">15. </t>
  </si>
  <si>
    <t>6.</t>
  </si>
  <si>
    <t>7.</t>
  </si>
  <si>
    <t>8.</t>
  </si>
  <si>
    <t>Turistička kuća</t>
  </si>
  <si>
    <t>Priključak struje</t>
  </si>
  <si>
    <t>9.</t>
  </si>
  <si>
    <t>10.</t>
  </si>
  <si>
    <t>Izgradnja i otkup</t>
  </si>
  <si>
    <t>Političke stranke</t>
  </si>
  <si>
    <t>Lovačka kuća Pokupsko</t>
  </si>
  <si>
    <t>Pokupsko - Kupalište Vitliček</t>
  </si>
  <si>
    <t>Pokupski Gladovec - Kupalište Poloj</t>
  </si>
  <si>
    <t>Lijevi Degoj - Kupalište Slap</t>
  </si>
  <si>
    <t>Auguštanovec -Kupalište Adica</t>
  </si>
  <si>
    <t>Auguštanovec - Kupalište Skelišće</t>
  </si>
  <si>
    <t>Lijevi Štefanki -Kupalište  Brodišće</t>
  </si>
  <si>
    <t>Lukinić Brdo - Kupalište Posavci</t>
  </si>
  <si>
    <t>Pokupski Gladovec - Kupalište Hrtić</t>
  </si>
  <si>
    <t>Pokupsko - Igralište za odbojku na pijesku</t>
  </si>
  <si>
    <t xml:space="preserve">Auguštanovec - nogometno igralište </t>
  </si>
  <si>
    <t>Lijevi Štefanki -nogometno igralište</t>
  </si>
  <si>
    <t>Lukinić Brdo - nogometno igralište</t>
  </si>
  <si>
    <t>Hotnja - nogometno igralište</t>
  </si>
  <si>
    <t>Strezojevo - nogometno igralište</t>
  </si>
  <si>
    <t>Šestak Brdo - nogometno igralište</t>
  </si>
  <si>
    <t>Pokupsko - Igralište Struga</t>
  </si>
  <si>
    <t>Roženica II - nogometno igralište</t>
  </si>
  <si>
    <t>Pokupsko Cerje - nogometno igralište</t>
  </si>
  <si>
    <t>Eko-etno park Jablan 
Lijevi Štefanki</t>
  </si>
  <si>
    <t xml:space="preserve">Eko-etno park "Ždinj" 
Pokupsko </t>
  </si>
  <si>
    <t>Otkup zemljišta</t>
  </si>
  <si>
    <t xml:space="preserve">Rekonstrukcija </t>
  </si>
  <si>
    <t>El.  priključak</t>
  </si>
  <si>
    <t>Hrvatska gorska služba spašavanja</t>
  </si>
  <si>
    <t>Hitna medicinska pomoć</t>
  </si>
  <si>
    <t>Plaće za redovan rad</t>
  </si>
  <si>
    <t>Ostali rashodi za zaposlene</t>
  </si>
  <si>
    <t>Doprinosi na plaće</t>
  </si>
  <si>
    <t>Naknada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</si>
  <si>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</si>
  <si>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</si>
  <si>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</si>
  <si>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</si>
  <si>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</si>
  <si>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Jedinstveni upravni odjel</t>
  </si>
  <si>
    <t>Općinska tijela</t>
  </si>
  <si>
    <t>Općinska tijela ukupno:</t>
  </si>
  <si>
    <t>DVD (5% por. prihoda)</t>
  </si>
  <si>
    <t xml:space="preserve">Razvoj civilne zaštite  </t>
  </si>
  <si>
    <t>Crveni križ, redovna djelatnost 
(0,5% por. prihoda)</t>
  </si>
  <si>
    <t>Crveni križ, služba traženja  
(0,2% por. prihoda)</t>
  </si>
  <si>
    <t>Stručni poslovi zaštite na radu</t>
  </si>
  <si>
    <t xml:space="preserve">II. </t>
  </si>
  <si>
    <t>Vjerske ustanove</t>
  </si>
  <si>
    <t>Program sportskih aktivnosti</t>
  </si>
  <si>
    <t>Program socijalne skrbi</t>
  </si>
  <si>
    <t>Pomoć za opremu za novorođene</t>
  </si>
  <si>
    <t>Posebni blagdanski poklon za djecu</t>
  </si>
  <si>
    <t>Školstvo i predškolski odgoj</t>
  </si>
  <si>
    <t>Školstvo i predškolski odgoj ukupno:</t>
  </si>
  <si>
    <t>Natjecanja, smotre, susreti učenika</t>
  </si>
  <si>
    <t>Darovi za sv. Nikolu</t>
  </si>
  <si>
    <t>Stipendija Općine Pokupsko</t>
  </si>
  <si>
    <t xml:space="preserve"> Izgradnja i održavanje javne rasvjete</t>
  </si>
  <si>
    <t xml:space="preserve">V.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</si>
  <si>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</si>
  <si>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</si>
  <si>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</si>
  <si>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</si>
  <si>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</si>
  <si>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</si>
  <si>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</si>
  <si>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</si>
  <si>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</si>
  <si>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</si>
  <si>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Projektiranje, izgradnja i održavanje športsko rekreacijskih objekata i prostora </t>
  </si>
  <si>
    <t xml:space="preserve">VI. </t>
  </si>
  <si>
    <t xml:space="preserve">VII. </t>
  </si>
  <si>
    <t xml:space="preserve">VIII. </t>
  </si>
  <si>
    <t xml:space="preserve">IX. </t>
  </si>
  <si>
    <t xml:space="preserve">X. </t>
  </si>
  <si>
    <t>Komunalna oprema</t>
  </si>
  <si>
    <t xml:space="preserve">XI. </t>
  </si>
  <si>
    <t xml:space="preserve">XII. </t>
  </si>
  <si>
    <t>Javni bunari</t>
  </si>
  <si>
    <t>Zgrada Općine Pokupsko</t>
  </si>
  <si>
    <t xml:space="preserve">XIII. </t>
  </si>
  <si>
    <t>Zadrugarstvo</t>
  </si>
  <si>
    <t>Poljoprivreda</t>
  </si>
  <si>
    <t xml:space="preserve">III. </t>
  </si>
  <si>
    <t xml:space="preserve">IV. </t>
  </si>
  <si>
    <t>Poduzetničke zone</t>
  </si>
  <si>
    <t>PZ Pokupsko - otkup zemljišta</t>
  </si>
  <si>
    <t>PZ Skender Brdo - otkup zemljišta</t>
  </si>
  <si>
    <t>Naziv projekta</t>
  </si>
  <si>
    <t>Naknade za rad predstavničkog tijela</t>
  </si>
  <si>
    <t>Projektiranje, izgradnja i održavanje javnih površina</t>
  </si>
  <si>
    <t>Projektiranje, izgradnja i održavanje sustava odvodnje i pročišćavanja otpadnih voda</t>
  </si>
  <si>
    <t>Poticaji u gospodarstvu</t>
  </si>
  <si>
    <t>V.</t>
  </si>
  <si>
    <t>Električna energija</t>
  </si>
  <si>
    <t>Prostorno planiranje i praćenje stanja u prostoru</t>
  </si>
  <si>
    <t>Izrada Izvješća o stanju u prostoru</t>
  </si>
  <si>
    <t xml:space="preserve">Ukupno: </t>
  </si>
  <si>
    <t>Izgradnja i opremanje</t>
  </si>
  <si>
    <t>Kamate</t>
  </si>
  <si>
    <t>Izgradnja i održavanje autobusnih stajališta</t>
  </si>
  <si>
    <t>Oglasne ploče</t>
  </si>
  <si>
    <t>Udruge društvenih skupina</t>
  </si>
  <si>
    <t>Obnova i održavanje kulturnih dobara</t>
  </si>
  <si>
    <t xml:space="preserve">Program javnih radova </t>
  </si>
  <si>
    <t xml:space="preserve">Vježbenici </t>
  </si>
  <si>
    <t>Naknade za provođenje lokalnih izbora</t>
  </si>
  <si>
    <t>Ljetovanja za djecu korisnike CZSS</t>
  </si>
  <si>
    <t xml:space="preserve">   Izgradnju i održavanje domova kulture</t>
  </si>
  <si>
    <t>Ostalo (Plan civilne zaštite)</t>
  </si>
  <si>
    <t>LAG Vallis Colapis - članarina</t>
  </si>
  <si>
    <t>Zbrinjavanje otpada i zaštita okoliša</t>
  </si>
  <si>
    <t>Pokupsko -  ŠRC Stari grad</t>
  </si>
  <si>
    <t>Prometna signalizacija (vertikalna i horizont.)</t>
  </si>
  <si>
    <t>Izgradnja sustava područnog grijanja na biomasu u Pokupskom</t>
  </si>
  <si>
    <t>Domovi kulture ukupno:</t>
  </si>
  <si>
    <t>Priključak vode</t>
  </si>
  <si>
    <t>Energetski certifikat - 10 god</t>
  </si>
  <si>
    <t>Subvencija polaznika dječjih vrtića</t>
  </si>
  <si>
    <t>Program predškole (mala škola)</t>
  </si>
  <si>
    <t xml:space="preserve">Dom za starije i nemoćne Lukinić Brdo </t>
  </si>
  <si>
    <t>Naknada za troškove stanovanja (kor. ZMN)</t>
  </si>
  <si>
    <t>Nagrade učenicima</t>
  </si>
  <si>
    <t>Projektna dok. reciklažnog dvorišta</t>
  </si>
  <si>
    <t xml:space="preserve">Kućice (nadstrešnice) održavanje </t>
  </si>
  <si>
    <t>Tradicijska okućnica</t>
  </si>
  <si>
    <t>Protugradne lansirne stanice</t>
  </si>
  <si>
    <t>2017.</t>
  </si>
  <si>
    <t>2018.</t>
  </si>
  <si>
    <t>Program razvoja kulture</t>
  </si>
  <si>
    <t>Geodetski elaborat</t>
  </si>
  <si>
    <t>Udruge za razvoj gospodarstva</t>
  </si>
  <si>
    <t>Potrošnja el.energije</t>
  </si>
  <si>
    <t>Poticanje poduzetništva</t>
  </si>
  <si>
    <t>Razvoj širokopojasne infrastrukture</t>
  </si>
  <si>
    <t>2019.</t>
  </si>
  <si>
    <t xml:space="preserve">Redovno održavanje općinskih cesta   </t>
  </si>
  <si>
    <t xml:space="preserve">Pojačano održavanje općinskih cesta   </t>
  </si>
  <si>
    <t>Radovi</t>
  </si>
  <si>
    <t>Članarine</t>
  </si>
  <si>
    <t>Materijal i energija</t>
  </si>
  <si>
    <t xml:space="preserve">Školske knjige </t>
  </si>
  <si>
    <t>Materijal za tekuću inv.i održavanje</t>
  </si>
  <si>
    <t>Parkiralište Lovačka kuća</t>
  </si>
  <si>
    <t>Održavanje opreme</t>
  </si>
  <si>
    <t xml:space="preserve">Eko-etno park "Jezera" 
Šestak Brdo </t>
  </si>
  <si>
    <t>JUO ukupno:</t>
  </si>
  <si>
    <t>Mjere i službe za zaštitu materijalnih dobara i stanovništva</t>
  </si>
  <si>
    <t>Udruge i drugi programi u kulturi</t>
  </si>
  <si>
    <t xml:space="preserve">Pomoć za troškove ogrjeva </t>
  </si>
  <si>
    <t>Paketi prehrane</t>
  </si>
  <si>
    <t>Subvencija prijevoza učenika i studenata</t>
  </si>
  <si>
    <t>Jančini</t>
  </si>
  <si>
    <t>Blažekovići</t>
  </si>
  <si>
    <t>MO Opatija</t>
  </si>
  <si>
    <t>MO Pokupsko</t>
  </si>
  <si>
    <t>MO Lukinić Brdo</t>
  </si>
  <si>
    <t>G. Opatija - D. Opatija</t>
  </si>
  <si>
    <t>Materijal za redovno održavanje</t>
  </si>
  <si>
    <t>MO Hotnja</t>
  </si>
  <si>
    <t>MO Roženica I</t>
  </si>
  <si>
    <t>Radovi pojačanog održavanja</t>
  </si>
  <si>
    <t>Parkiralište Lovački dom</t>
  </si>
  <si>
    <t>MO Lijevi Štefanki</t>
  </si>
  <si>
    <t>Usluga redovnog održavanja</t>
  </si>
  <si>
    <t>Geodetski elaborati i projekti ukupno:</t>
  </si>
  <si>
    <t xml:space="preserve">Radovi ukupno: </t>
  </si>
  <si>
    <t>Pojačano održavanje ukupno:</t>
  </si>
  <si>
    <t>Redovno održavanje ukupno:</t>
  </si>
  <si>
    <t>Kućni priključci i toplinske stanice</t>
  </si>
  <si>
    <t xml:space="preserve">Deratizacija  </t>
  </si>
  <si>
    <t>Ostale dionice nerazvrstanih cesta</t>
  </si>
  <si>
    <t xml:space="preserve">Izgradnja vodoopskrbnih objekata </t>
  </si>
  <si>
    <t>Gladovec, Strezojevo (III. faza izgradnje OP)</t>
  </si>
  <si>
    <t>Ostale dionice vodovoda</t>
  </si>
  <si>
    <t>Zbrinjavanje napuštenih životinja i uklanjanje l.</t>
  </si>
  <si>
    <t>XIV.</t>
  </si>
  <si>
    <t>Elektronička kolska vaga</t>
  </si>
  <si>
    <t>Sabirno-logistički centar za biomasu</t>
  </si>
  <si>
    <t>Imovinsko-pravni odnosi</t>
  </si>
  <si>
    <t>Lukinić Brdo Krpečanci</t>
  </si>
  <si>
    <t>Usluge tekućeg i investicijskog održavanja</t>
  </si>
  <si>
    <t>Dječji vrtić Pokupsko</t>
  </si>
  <si>
    <t xml:space="preserve">Usluge tek.i inv.održ. </t>
  </si>
  <si>
    <t>Otkup</t>
  </si>
  <si>
    <t>Imovinsko pravni odnosi</t>
  </si>
  <si>
    <t xml:space="preserve">Izgradnja  </t>
  </si>
  <si>
    <t>Autorsko djelo</t>
  </si>
  <si>
    <t xml:space="preserve">Spomenik hrvatskim braniteljima u Pokupskom </t>
  </si>
  <si>
    <t>Izgradnja vanjskih stepenica</t>
  </si>
  <si>
    <t xml:space="preserve">Energija </t>
  </si>
  <si>
    <t>Opatija</t>
  </si>
  <si>
    <t>Fasada i krov</t>
  </si>
  <si>
    <t>Multimedijalni centar 
i 
DVD dom</t>
  </si>
  <si>
    <t>Projektiranje, izgradnja i održavanje groblja s mrtvačnicama</t>
  </si>
  <si>
    <t>Energija</t>
  </si>
  <si>
    <t xml:space="preserve">Kulturna dobra ukupno: </t>
  </si>
  <si>
    <t>Dom 
hrvatskih 
branitelja
Lijevi Štefanki</t>
  </si>
  <si>
    <t>Komunalne usluge (voda)</t>
  </si>
  <si>
    <r>
      <t>Komunalne usluge</t>
    </r>
    <r>
      <rPr>
        <sz val="12"/>
        <rFont val="Arial Narrow"/>
        <family val="2"/>
        <charset val="238"/>
      </rPr>
      <t xml:space="preserve"> </t>
    </r>
  </si>
  <si>
    <t xml:space="preserve">Komunalne usluge </t>
  </si>
  <si>
    <t>Komunalne usluge</t>
  </si>
  <si>
    <t xml:space="preserve">Groblja s mrtvačnicama ukupno: </t>
  </si>
  <si>
    <t>Stolarija</t>
  </si>
  <si>
    <t>Obloge zidova</t>
  </si>
  <si>
    <t>Fasada</t>
  </si>
  <si>
    <t>Električne instalacije</t>
  </si>
  <si>
    <t>Ugradnja grijanja</t>
  </si>
  <si>
    <t>Grijanje</t>
  </si>
  <si>
    <t>Centralno grijanje, montaža</t>
  </si>
  <si>
    <t>Nadstrešnica i ograda</t>
  </si>
  <si>
    <t xml:space="preserve">XV. </t>
  </si>
  <si>
    <t>Stazama hodočasnika</t>
  </si>
  <si>
    <t>Smeđa signalizacija</t>
  </si>
  <si>
    <t>Odvoz otpada s reciklažnog</t>
  </si>
  <si>
    <t>Sanacija divlijh deponija</t>
  </si>
  <si>
    <t>Izrada II. Izmjena i dopuna PPU OP</t>
  </si>
  <si>
    <t>Geodetska izmjera</t>
  </si>
  <si>
    <t>Geodetska izmjera k.o. Pokupsko</t>
  </si>
  <si>
    <t>Strategije razvoja OP</t>
  </si>
  <si>
    <t xml:space="preserve">Dugotrajna imovina </t>
  </si>
  <si>
    <t>Otkup - imovina</t>
  </si>
  <si>
    <t>Dugotrajna imovina</t>
  </si>
  <si>
    <t xml:space="preserve">Opremanje </t>
  </si>
  <si>
    <t>Dugotrajna imovina - otkup</t>
  </si>
  <si>
    <t>Športsko rekreacijski objekti i prostori 
ukupno:</t>
  </si>
  <si>
    <t>Projekti razvoja turizma</t>
  </si>
  <si>
    <t>Kopitnica</t>
  </si>
  <si>
    <t>Mlinica</t>
  </si>
  <si>
    <t>Pristanište</t>
  </si>
  <si>
    <t>Skelski prijelaz</t>
  </si>
  <si>
    <t>Groblje - Toplana</t>
  </si>
  <si>
    <t>Izvanškolska nastava</t>
  </si>
  <si>
    <t>Gornja Opatija - Donja Opatija</t>
  </si>
  <si>
    <t>Pokupski Gladovec - Strezojevo</t>
  </si>
  <si>
    <t>Pokupsko (Groblje - Toplana)</t>
  </si>
  <si>
    <t xml:space="preserve">Izrada projektne dokumentacije ukupno: </t>
  </si>
  <si>
    <t>Usluge pojačanog održavanja ukupno:</t>
  </si>
  <si>
    <t>Pokupsko (Busije) i Hotnja (Kosi)</t>
  </si>
  <si>
    <t>Auguštanovec - Pokupsko Cerje</t>
  </si>
  <si>
    <t xml:space="preserve">Usluge nadzora: </t>
  </si>
  <si>
    <t xml:space="preserve">Izgradnja ukupno: </t>
  </si>
  <si>
    <t xml:space="preserve">Usluge nadzora ukupno: </t>
  </si>
  <si>
    <t xml:space="preserve">Roženica II </t>
  </si>
  <si>
    <t xml:space="preserve">Gladovec, Strezojevo </t>
  </si>
  <si>
    <t>Izgradnja vodoopskrbnih objekata ukupno:</t>
  </si>
  <si>
    <t>Rasvjetna tijela za proširenje javne rasvjete</t>
  </si>
  <si>
    <t>2017. 
1. izmjene</t>
  </si>
  <si>
    <t>E-mobilnost</t>
  </si>
  <si>
    <t>Pametna klupa u Pokupskom</t>
  </si>
  <si>
    <t>Pokupski Gladovec - Strezojevo (Gora, Donje Muže - Magdić)</t>
  </si>
  <si>
    <t>MO Pok. Gladovec - MO Strezojevo</t>
  </si>
  <si>
    <t>MO Auguštanovec - MO Pokupsko Cerje</t>
  </si>
  <si>
    <t>Suhača, Vodosprema Suhača</t>
  </si>
  <si>
    <t>Projektna dokumentacija</t>
  </si>
  <si>
    <t>Roženica II</t>
  </si>
  <si>
    <t>Stručni nadzor</t>
  </si>
  <si>
    <t>Klub mladih Pokupsko i kolna vaga</t>
  </si>
  <si>
    <t>Poljski i šumski putevi</t>
  </si>
  <si>
    <t xml:space="preserve">Usluge ukupno: </t>
  </si>
  <si>
    <t>Pojačano održavanje</t>
  </si>
  <si>
    <t>Redovno održavanje</t>
  </si>
  <si>
    <t>Tržnica na malo</t>
  </si>
  <si>
    <t>Projektiranje mrtvačnice</t>
  </si>
  <si>
    <t>Groblje - radovi</t>
  </si>
  <si>
    <t>Geodetski projekt</t>
  </si>
  <si>
    <t>Iskolčenje</t>
  </si>
  <si>
    <t xml:space="preserve">Geodetske podloge za idejni i glavni pr. </t>
  </si>
  <si>
    <t>Cvetnić Brdo</t>
  </si>
  <si>
    <t>Geodetski projekti i podloge</t>
  </si>
  <si>
    <t>Ugibalište na D-31</t>
  </si>
  <si>
    <t>Ugibalište Cvetnić Brdo</t>
  </si>
  <si>
    <t xml:space="preserve">Otkup ukupno: </t>
  </si>
  <si>
    <t>Projekt proširenja nadstrešnice</t>
  </si>
  <si>
    <t>Geodetski el. cjevovoda (upis služnosti)</t>
  </si>
  <si>
    <t xml:space="preserve">Kopitnica ukupno: </t>
  </si>
  <si>
    <t xml:space="preserve">Mlinica ukupno: </t>
  </si>
  <si>
    <t xml:space="preserve">Pristanište ukupno: </t>
  </si>
  <si>
    <t xml:space="preserve">Skelski prijelaz ukupno: </t>
  </si>
  <si>
    <t>El. instalacije</t>
  </si>
  <si>
    <t>Konzultantske usluge</t>
  </si>
  <si>
    <t>Procjena rizika od katastrofa i velikih nesreća</t>
  </si>
  <si>
    <t>Pomoć u kući</t>
  </si>
  <si>
    <t>Perekovci (prije Tačkovići)</t>
  </si>
  <si>
    <t xml:space="preserve">Iskop </t>
  </si>
  <si>
    <t>Izgradnja spomenika</t>
  </si>
  <si>
    <t>Dimnjak</t>
  </si>
  <si>
    <t>Peć</t>
  </si>
  <si>
    <t>Električna instalacija</t>
  </si>
  <si>
    <t>Atest električne instalacije</t>
  </si>
  <si>
    <t>Karasi</t>
  </si>
  <si>
    <t>Reciklažno dvorište u Pokupskom</t>
  </si>
  <si>
    <t>Oprema</t>
  </si>
  <si>
    <t xml:space="preserve">Izvori: </t>
  </si>
  <si>
    <t>Rekonstrukcija (Izgradnja)</t>
  </si>
  <si>
    <t>Proračunski korisnik</t>
  </si>
  <si>
    <t>Opći prihodi i primici</t>
  </si>
  <si>
    <t>Pomoći</t>
  </si>
  <si>
    <t>Strateška proc. utj. II. IDPPU na okoliš</t>
  </si>
  <si>
    <t>Zidna obloga i stolarija</t>
  </si>
  <si>
    <t xml:space="preserve">Otkup  </t>
  </si>
  <si>
    <t>Prihodi od prodaje imovine</t>
  </si>
  <si>
    <t xml:space="preserve">Program javnih radova ukupno: </t>
  </si>
  <si>
    <t xml:space="preserve">Stručni nadzor ukupno: </t>
  </si>
  <si>
    <t>Otkup ukupno:</t>
  </si>
  <si>
    <t>Knjižnica Pokupsko - Proračunski kor.</t>
  </si>
  <si>
    <t>Rekonstrukcija, izgradnja</t>
  </si>
  <si>
    <t>Glavni projekt</t>
  </si>
  <si>
    <t>Izrada troškovnika</t>
  </si>
  <si>
    <t>Projektiranje i konzultantske usluge</t>
  </si>
  <si>
    <t>Raslinje i klupe</t>
  </si>
  <si>
    <t>Zaštitni premaz</t>
  </si>
  <si>
    <t>Energija i materijal</t>
  </si>
  <si>
    <t xml:space="preserve">Energija i materijal </t>
  </si>
  <si>
    <t>Prihodi od imovine - vlastiti</t>
  </si>
  <si>
    <t>Pomoći (Mjeta 7.4.1., PRR RH - DVD dom)</t>
  </si>
  <si>
    <t>Pomoći (Zagrebačka županija, projektiranje DVD doma)</t>
  </si>
  <si>
    <t>Pomoći (Min. regionalnog razvoja )</t>
  </si>
  <si>
    <t>Prihodi za posebne namjene (koncesijska naknada)</t>
  </si>
  <si>
    <t>Pomoći (Ministarstvo gospodarstva, groblje Pokupsko)</t>
  </si>
  <si>
    <t>Prihodi za posebne namjene (Komunalni doprinos za otkup i radove)</t>
  </si>
  <si>
    <t>Pomoći (Zagrebačka županija)</t>
  </si>
  <si>
    <t>Pomoći (Državna geodetska uprava)</t>
  </si>
  <si>
    <t>Pomoći (Min. Gospodarstva, za opremu)</t>
  </si>
  <si>
    <t>Prihodi za posebne namjene (vodni doprinos, za uslugu)</t>
  </si>
  <si>
    <t>Prihodi za posebne namjene (komunalna naknada, za uslugu)</t>
  </si>
  <si>
    <t>Prihodi za posebne namjene (Šumski doprinos)</t>
  </si>
  <si>
    <t>Vlastiti prihod proračunskog korisnika</t>
  </si>
  <si>
    <t>Prihodi od imovine proračunskog korisnika</t>
  </si>
  <si>
    <t>Pomoći proračunskom korisniku, Min. Kulture</t>
  </si>
  <si>
    <t>Pomoći proračunskom korisniku, Zagrebačka županija</t>
  </si>
  <si>
    <t>Prihodi za posebne namjene (Naknada za zadržavanje nezakonito izgrađene zgrade)</t>
  </si>
  <si>
    <t>Pomoći (HZZ)</t>
  </si>
  <si>
    <t>Projekti e-mobilnosti</t>
  </si>
  <si>
    <t>Prihodi za posebne namjene (komunalni doprinos)</t>
  </si>
  <si>
    <t>Pomoći (Mjera 7.4.1., PRR RH)</t>
  </si>
  <si>
    <t>Prihod od prodaje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</si>
</sst>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-* #,##0.00\ _K_n_-;\-* #,##0.00\ _K_n_-;_-* \-??\ _K_n_-;_-@_-"/>
    <numFmt numFmtId="166" formatCode="_-* #,##0.00&quot; kn&quot;_-;\-* #,##0.00&quot; kn&quot;_-;_-* \-??&quot; kn&quot;_-;_-@_-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17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1" tint="0.14999847407452621"/>
      <name val="Arial Narrow"/>
      <family val="2"/>
      <charset val="238"/>
    </font>
    <font>
      <b/>
      <sz val="12"/>
      <color theme="1" tint="0.1499984740745262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/>
    <xf numFmtId="166" fontId="1" fillId="0" borderId="0"/>
  </cellStyleXfs>
  <cellXfs count="352">
    <xf numFmtId="0" fontId="0" fillId="0" borderId="0" xfId="0"/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4" xfId="2" applyNumberFormat="1" applyFont="1" applyFill="1" applyBorder="1" applyAlignment="1">
      <alignment horizontal="right" vertical="center"/>
    </xf>
    <xf numFmtId="4" fontId="4" fillId="0" borderId="4" xfId="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5" fillId="0" borderId="4" xfId="2" applyNumberFormat="1" applyFont="1" applyFill="1" applyBorder="1" applyAlignment="1">
      <alignment vertical="center"/>
    </xf>
    <xf numFmtId="44" fontId="5" fillId="0" borderId="0" xfId="3" applyFont="1" applyFill="1" applyBorder="1" applyAlignment="1">
      <alignment vertical="center"/>
    </xf>
    <xf numFmtId="4" fontId="5" fillId="2" borderId="4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3" applyNumberFormat="1" applyFont="1" applyFill="1" applyBorder="1" applyAlignment="1">
      <alignment horizontal="center" vertical="center" wrapText="1"/>
    </xf>
    <xf numFmtId="4" fontId="4" fillId="0" borderId="6" xfId="2" applyNumberFormat="1" applyFont="1" applyFill="1" applyBorder="1" applyAlignment="1">
      <alignment horizontal="center" vertical="center"/>
    </xf>
    <xf numFmtId="4" fontId="5" fillId="0" borderId="4" xfId="3" applyNumberFormat="1" applyFont="1" applyFill="1" applyBorder="1" applyAlignment="1">
      <alignment vertical="center"/>
    </xf>
    <xf numFmtId="4" fontId="4" fillId="0" borderId="4" xfId="3" applyNumberFormat="1" applyFont="1" applyFill="1" applyBorder="1" applyAlignment="1">
      <alignment horizontal="right" vertical="center"/>
    </xf>
    <xf numFmtId="4" fontId="4" fillId="0" borderId="4" xfId="3" applyNumberFormat="1" applyFont="1" applyFill="1" applyBorder="1" applyAlignment="1">
      <alignment vertical="center" wrapText="1"/>
    </xf>
    <xf numFmtId="4" fontId="4" fillId="0" borderId="4" xfId="3" applyNumberFormat="1" applyFont="1" applyFill="1" applyBorder="1" applyAlignment="1">
      <alignment vertical="center"/>
    </xf>
    <xf numFmtId="4" fontId="5" fillId="0" borderId="4" xfId="3" applyNumberFormat="1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 wrapText="1"/>
    </xf>
    <xf numFmtId="4" fontId="5" fillId="0" borderId="4" xfId="3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 wrapText="1"/>
    </xf>
    <xf numFmtId="0" fontId="5" fillId="0" borderId="0" xfId="7" applyFont="1" applyFill="1" applyAlignment="1">
      <alignment vertical="center"/>
    </xf>
    <xf numFmtId="0" fontId="5" fillId="0" borderId="0" xfId="7" applyFont="1" applyFill="1" applyBorder="1" applyAlignment="1">
      <alignment vertical="center"/>
    </xf>
    <xf numFmtId="4" fontId="5" fillId="0" borderId="0" xfId="7" applyNumberFormat="1" applyFont="1" applyFill="1" applyAlignment="1">
      <alignment vertical="center"/>
    </xf>
    <xf numFmtId="166" fontId="5" fillId="0" borderId="0" xfId="9" applyFont="1" applyFill="1" applyBorder="1" applyAlignment="1" applyProtection="1">
      <alignment vertical="center"/>
    </xf>
    <xf numFmtId="166" fontId="5" fillId="0" borderId="0" xfId="9" applyFont="1" applyFill="1" applyBorder="1" applyAlignment="1" applyProtection="1">
      <alignment horizontal="right" vertical="center"/>
    </xf>
    <xf numFmtId="0" fontId="4" fillId="0" borderId="4" xfId="7" applyFont="1" applyFill="1" applyBorder="1" applyAlignment="1">
      <alignment horizontal="center" vertical="center"/>
    </xf>
    <xf numFmtId="4" fontId="4" fillId="0" borderId="4" xfId="8" applyNumberFormat="1" applyFont="1" applyFill="1" applyBorder="1" applyAlignment="1" applyProtection="1">
      <alignment horizontal="right" vertical="center"/>
    </xf>
    <xf numFmtId="0" fontId="4" fillId="4" borderId="4" xfId="7" applyFont="1" applyFill="1" applyBorder="1" applyAlignment="1">
      <alignment horizontal="center" vertical="center"/>
    </xf>
    <xf numFmtId="0" fontId="5" fillId="4" borderId="4" xfId="7" applyFont="1" applyFill="1" applyBorder="1" applyAlignment="1">
      <alignment horizontal="center" vertical="center"/>
    </xf>
    <xf numFmtId="4" fontId="4" fillId="4" borderId="4" xfId="7" applyNumberFormat="1" applyFont="1" applyFill="1" applyBorder="1" applyAlignment="1">
      <alignment horizontal="right" vertical="center" wrapText="1"/>
    </xf>
    <xf numFmtId="4" fontId="4" fillId="4" borderId="4" xfId="8" applyNumberFormat="1" applyFont="1" applyFill="1" applyBorder="1" applyAlignment="1" applyProtection="1">
      <alignment horizontal="right" vertical="center"/>
    </xf>
    <xf numFmtId="0" fontId="5" fillId="0" borderId="4" xfId="7" applyFont="1" applyFill="1" applyBorder="1" applyAlignment="1">
      <alignment horizontal="center" vertical="center"/>
    </xf>
    <xf numFmtId="4" fontId="5" fillId="0" borderId="4" xfId="7" applyNumberFormat="1" applyFont="1" applyFill="1" applyBorder="1" applyAlignment="1">
      <alignment horizontal="right" vertical="center"/>
    </xf>
    <xf numFmtId="4" fontId="4" fillId="0" borderId="4" xfId="7" applyNumberFormat="1" applyFont="1" applyFill="1" applyBorder="1" applyAlignment="1">
      <alignment horizontal="right" vertical="center"/>
    </xf>
    <xf numFmtId="4" fontId="4" fillId="4" borderId="4" xfId="7" applyNumberFormat="1" applyFont="1" applyFill="1" applyBorder="1" applyAlignment="1">
      <alignment horizontal="right" vertical="center"/>
    </xf>
    <xf numFmtId="0" fontId="5" fillId="0" borderId="4" xfId="7" applyFont="1" applyFill="1" applyBorder="1" applyAlignment="1">
      <alignment horizontal="left" vertical="center"/>
    </xf>
    <xf numFmtId="0" fontId="6" fillId="0" borderId="4" xfId="7" applyFont="1" applyFill="1" applyBorder="1" applyAlignment="1">
      <alignment horizontal="right" vertical="center"/>
    </xf>
    <xf numFmtId="4" fontId="6" fillId="0" borderId="4" xfId="7" applyNumberFormat="1" applyFont="1" applyFill="1" applyBorder="1" applyAlignment="1">
      <alignment horizontal="right" vertical="center"/>
    </xf>
    <xf numFmtId="0" fontId="5" fillId="0" borderId="4" xfId="4" applyFont="1" applyBorder="1"/>
    <xf numFmtId="4" fontId="5" fillId="0" borderId="4" xfId="4" applyNumberFormat="1" applyFont="1" applyBorder="1" applyAlignment="1">
      <alignment horizontal="right"/>
    </xf>
    <xf numFmtId="4" fontId="5" fillId="0" borderId="4" xfId="8" applyNumberFormat="1" applyFont="1" applyFill="1" applyBorder="1" applyAlignment="1" applyProtection="1">
      <alignment horizontal="right" vertical="center"/>
    </xf>
    <xf numFmtId="0" fontId="5" fillId="0" borderId="4" xfId="7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vertical="center"/>
    </xf>
    <xf numFmtId="4" fontId="5" fillId="4" borderId="4" xfId="7" applyNumberFormat="1" applyFont="1" applyFill="1" applyBorder="1" applyAlignment="1">
      <alignment horizontal="right" vertical="center"/>
    </xf>
    <xf numFmtId="4" fontId="7" fillId="4" borderId="4" xfId="7" applyNumberFormat="1" applyFont="1" applyFill="1" applyBorder="1" applyAlignment="1">
      <alignment horizontal="right" vertical="center"/>
    </xf>
    <xf numFmtId="0" fontId="5" fillId="0" borderId="4" xfId="7" applyNumberFormat="1" applyFont="1" applyFill="1" applyBorder="1" applyAlignment="1">
      <alignment horizontal="left" vertical="center"/>
    </xf>
    <xf numFmtId="0" fontId="5" fillId="0" borderId="4" xfId="7" applyNumberFormat="1" applyFont="1" applyFill="1" applyBorder="1" applyAlignment="1">
      <alignment vertical="center"/>
    </xf>
    <xf numFmtId="4" fontId="5" fillId="0" borderId="4" xfId="9" applyNumberFormat="1" applyFont="1" applyFill="1" applyBorder="1" applyAlignment="1" applyProtection="1">
      <alignment horizontal="right" vertical="center"/>
    </xf>
    <xf numFmtId="0" fontId="5" fillId="0" borderId="4" xfId="7" applyNumberFormat="1" applyFont="1" applyFill="1" applyBorder="1" applyAlignment="1">
      <alignment horizontal="center" vertical="center" wrapText="1"/>
    </xf>
    <xf numFmtId="4" fontId="4" fillId="0" borderId="4" xfId="9" applyNumberFormat="1" applyFont="1" applyFill="1" applyBorder="1" applyAlignment="1" applyProtection="1">
      <alignment horizontal="right" vertical="center"/>
    </xf>
    <xf numFmtId="4" fontId="5" fillId="4" borderId="4" xfId="8" applyNumberFormat="1" applyFont="1" applyFill="1" applyBorder="1" applyAlignment="1" applyProtection="1">
      <alignment horizontal="right" vertical="center"/>
    </xf>
    <xf numFmtId="4" fontId="5" fillId="4" borderId="4" xfId="9" applyNumberFormat="1" applyFont="1" applyFill="1" applyBorder="1" applyAlignment="1" applyProtection="1">
      <alignment horizontal="right" vertical="center"/>
    </xf>
    <xf numFmtId="0" fontId="5" fillId="0" borderId="4" xfId="7" applyNumberFormat="1" applyFont="1" applyFill="1" applyBorder="1" applyAlignment="1">
      <alignment vertical="center" wrapText="1"/>
    </xf>
    <xf numFmtId="0" fontId="4" fillId="0" borderId="4" xfId="7" applyFont="1" applyFill="1" applyBorder="1" applyAlignment="1">
      <alignment vertical="center"/>
    </xf>
    <xf numFmtId="0" fontId="4" fillId="0" borderId="4" xfId="7" applyFont="1" applyFill="1" applyBorder="1" applyAlignment="1">
      <alignment horizontal="left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4" fillId="0" borderId="0" xfId="7" applyFont="1" applyFill="1" applyAlignment="1">
      <alignment vertical="center"/>
    </xf>
    <xf numFmtId="0" fontId="4" fillId="0" borderId="0" xfId="7" applyFont="1" applyFill="1" applyBorder="1" applyAlignment="1">
      <alignment vertical="center"/>
    </xf>
    <xf numFmtId="4" fontId="9" fillId="4" borderId="4" xfId="7" applyNumberFormat="1" applyFont="1" applyFill="1" applyBorder="1" applyAlignment="1">
      <alignment horizontal="right" vertical="center"/>
    </xf>
    <xf numFmtId="4" fontId="8" fillId="4" borderId="4" xfId="7" applyNumberFormat="1" applyFont="1" applyFill="1" applyBorder="1" applyAlignment="1">
      <alignment horizontal="right" vertical="center"/>
    </xf>
    <xf numFmtId="0" fontId="5" fillId="4" borderId="4" xfId="7" applyFont="1" applyFill="1" applyBorder="1" applyAlignment="1">
      <alignment vertical="center"/>
    </xf>
    <xf numFmtId="4" fontId="5" fillId="0" borderId="4" xfId="7" applyNumberFormat="1" applyFont="1" applyFill="1" applyBorder="1" applyAlignment="1">
      <alignment horizontal="right" vertical="center" wrapText="1"/>
    </xf>
    <xf numFmtId="4" fontId="8" fillId="0" borderId="4" xfId="8" applyNumberFormat="1" applyFont="1" applyFill="1" applyBorder="1" applyAlignment="1" applyProtection="1">
      <alignment horizontal="right" vertical="center"/>
    </xf>
    <xf numFmtId="4" fontId="8" fillId="0" borderId="4" xfId="7" applyNumberFormat="1" applyFont="1" applyFill="1" applyBorder="1" applyAlignment="1">
      <alignment horizontal="right" vertical="center"/>
    </xf>
    <xf numFmtId="0" fontId="4" fillId="0" borderId="4" xfId="7" applyNumberFormat="1" applyFont="1" applyFill="1" applyBorder="1" applyAlignment="1">
      <alignment horizontal="left" vertical="center"/>
    </xf>
    <xf numFmtId="0" fontId="4" fillId="0" borderId="13" xfId="7" applyNumberFormat="1" applyFont="1" applyFill="1" applyBorder="1" applyAlignment="1">
      <alignment vertical="center" wrapText="1"/>
    </xf>
    <xf numFmtId="4" fontId="4" fillId="0" borderId="4" xfId="4" applyNumberFormat="1" applyFont="1" applyBorder="1" applyAlignment="1">
      <alignment horizontal="right"/>
    </xf>
    <xf numFmtId="4" fontId="9" fillId="0" borderId="4" xfId="7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right" vertical="center"/>
    </xf>
    <xf numFmtId="0" fontId="5" fillId="0" borderId="4" xfId="7" applyFont="1" applyFill="1" applyBorder="1" applyAlignment="1">
      <alignment horizontal="left" vertical="center"/>
    </xf>
    <xf numFmtId="0" fontId="5" fillId="0" borderId="0" xfId="4" applyFont="1" applyBorder="1"/>
    <xf numFmtId="0" fontId="5" fillId="0" borderId="4" xfId="0" applyFont="1" applyFill="1" applyBorder="1" applyAlignment="1">
      <alignment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4" xfId="7" applyNumberFormat="1" applyFont="1" applyFill="1" applyBorder="1" applyAlignment="1">
      <alignment vertical="center" wrapText="1"/>
    </xf>
    <xf numFmtId="0" fontId="5" fillId="0" borderId="4" xfId="7" applyNumberFormat="1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" fontId="5" fillId="0" borderId="0" xfId="8" applyNumberFormat="1" applyFont="1" applyFill="1" applyBorder="1" applyAlignment="1" applyProtection="1">
      <alignment horizontal="right" vertical="center"/>
    </xf>
    <xf numFmtId="4" fontId="5" fillId="4" borderId="0" xfId="7" applyNumberFormat="1" applyFont="1" applyFill="1" applyBorder="1" applyAlignment="1">
      <alignment horizontal="right" vertical="center"/>
    </xf>
    <xf numFmtId="4" fontId="5" fillId="0" borderId="0" xfId="7" applyNumberFormat="1" applyFont="1" applyFill="1" applyBorder="1" applyAlignment="1">
      <alignment horizontal="right" vertical="center"/>
    </xf>
    <xf numFmtId="0" fontId="4" fillId="0" borderId="15" xfId="7" applyFont="1" applyFill="1" applyBorder="1" applyAlignment="1">
      <alignment vertical="center"/>
    </xf>
    <xf numFmtId="4" fontId="4" fillId="0" borderId="15" xfId="7" applyNumberFormat="1" applyFont="1" applyFill="1" applyBorder="1" applyAlignment="1">
      <alignment horizontal="right" vertical="center"/>
    </xf>
    <xf numFmtId="0" fontId="4" fillId="0" borderId="15" xfId="7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7" applyFont="1" applyFill="1" applyBorder="1" applyAlignment="1">
      <alignment horizontal="left" vertical="center" wrapText="1"/>
    </xf>
    <xf numFmtId="0" fontId="5" fillId="0" borderId="0" xfId="7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 wrapText="1"/>
    </xf>
    <xf numFmtId="4" fontId="4" fillId="0" borderId="3" xfId="3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7" applyFont="1" applyFill="1" applyBorder="1" applyAlignment="1">
      <alignment horizontal="left" vertical="center"/>
    </xf>
    <xf numFmtId="0" fontId="5" fillId="0" borderId="4" xfId="7" applyFont="1" applyFill="1" applyBorder="1" applyAlignment="1">
      <alignment horizontal="left" vertical="center"/>
    </xf>
    <xf numFmtId="44" fontId="5" fillId="0" borderId="0" xfId="3" applyFont="1" applyFill="1" applyAlignment="1">
      <alignment vertical="center"/>
    </xf>
    <xf numFmtId="4" fontId="4" fillId="0" borderId="6" xfId="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7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4" fillId="0" borderId="4" xfId="7" applyFont="1" applyFill="1" applyBorder="1" applyAlignment="1">
      <alignment vertical="center"/>
    </xf>
    <xf numFmtId="0" fontId="4" fillId="0" borderId="4" xfId="7" applyFont="1" applyFill="1" applyBorder="1" applyAlignment="1">
      <alignment horizontal="right" vertical="center"/>
    </xf>
    <xf numFmtId="0" fontId="4" fillId="0" borderId="7" xfId="7" applyFont="1" applyFill="1" applyBorder="1" applyAlignment="1">
      <alignment horizontal="right" vertical="center"/>
    </xf>
    <xf numFmtId="0" fontId="5" fillId="0" borderId="4" xfId="7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5" fillId="0" borderId="4" xfId="7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" fontId="4" fillId="0" borderId="4" xfId="7" applyNumberFormat="1" applyFont="1" applyFill="1" applyBorder="1" applyAlignment="1">
      <alignment horizontal="right" vertical="center" wrapText="1"/>
    </xf>
    <xf numFmtId="0" fontId="4" fillId="0" borderId="6" xfId="7" applyFont="1" applyFill="1" applyBorder="1" applyAlignment="1">
      <alignment vertical="center"/>
    </xf>
    <xf numFmtId="4" fontId="4" fillId="4" borderId="15" xfId="7" applyNumberFormat="1" applyFont="1" applyFill="1" applyBorder="1" applyAlignment="1">
      <alignment horizontal="right" vertical="center" wrapText="1"/>
    </xf>
    <xf numFmtId="4" fontId="4" fillId="4" borderId="7" xfId="7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5" fillId="0" borderId="4" xfId="7" applyFont="1" applyFill="1" applyBorder="1" applyAlignment="1">
      <alignment horizontal="left" vertical="center"/>
    </xf>
    <xf numFmtId="0" fontId="4" fillId="0" borderId="4" xfId="7" applyFont="1" applyFill="1" applyBorder="1" applyAlignment="1">
      <alignment vertical="center"/>
    </xf>
    <xf numFmtId="4" fontId="4" fillId="0" borderId="4" xfId="3" applyNumberFormat="1" applyFont="1" applyFill="1" applyBorder="1" applyAlignment="1">
      <alignment horizontal="center" vertical="center" wrapText="1"/>
    </xf>
    <xf numFmtId="4" fontId="4" fillId="0" borderId="4" xfId="2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4" fillId="0" borderId="4" xfId="7" applyFont="1" applyFill="1" applyBorder="1" applyAlignment="1">
      <alignment horizontal="right" vertical="center"/>
    </xf>
    <xf numFmtId="0" fontId="5" fillId="0" borderId="4" xfId="7" applyNumberFormat="1" applyFont="1" applyFill="1" applyBorder="1" applyAlignment="1">
      <alignment vertical="center"/>
    </xf>
    <xf numFmtId="0" fontId="5" fillId="0" borderId="4" xfId="7" applyFont="1" applyFill="1" applyBorder="1" applyAlignment="1">
      <alignment horizontal="left" vertical="center"/>
    </xf>
    <xf numFmtId="0" fontId="4" fillId="0" borderId="4" xfId="7" applyFont="1" applyFill="1" applyBorder="1" applyAlignment="1">
      <alignment vertical="center"/>
    </xf>
    <xf numFmtId="0" fontId="5" fillId="0" borderId="4" xfId="7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horizontal="left" vertical="center"/>
    </xf>
    <xf numFmtId="0" fontId="4" fillId="0" borderId="4" xfId="7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5" fillId="0" borderId="4" xfId="4" applyNumberFormat="1" applyFont="1" applyFill="1" applyBorder="1" applyAlignment="1">
      <alignment horizontal="right"/>
    </xf>
    <xf numFmtId="4" fontId="4" fillId="0" borderId="7" xfId="7" applyNumberFormat="1" applyFont="1" applyFill="1" applyBorder="1" applyAlignment="1">
      <alignment horizontal="right" vertical="center" wrapText="1"/>
    </xf>
    <xf numFmtId="4" fontId="4" fillId="0" borderId="15" xfId="7" applyNumberFormat="1" applyFont="1" applyFill="1" applyBorder="1" applyAlignment="1">
      <alignment horizontal="right" vertical="center" wrapText="1"/>
    </xf>
    <xf numFmtId="4" fontId="4" fillId="0" borderId="4" xfId="4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0" xfId="7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5" fillId="0" borderId="4" xfId="7" applyFont="1" applyFill="1" applyBorder="1" applyAlignment="1">
      <alignment vertical="center"/>
    </xf>
    <xf numFmtId="0" fontId="4" fillId="0" borderId="4" xfId="7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1" xfId="7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right" vertical="center"/>
    </xf>
    <xf numFmtId="0" fontId="4" fillId="0" borderId="3" xfId="7" applyFont="1" applyFill="1" applyBorder="1" applyAlignment="1">
      <alignment horizontal="right" vertical="center"/>
    </xf>
    <xf numFmtId="0" fontId="4" fillId="0" borderId="1" xfId="7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0" borderId="3" xfId="7" applyFont="1" applyFill="1" applyBorder="1" applyAlignment="1">
      <alignment horizontal="left" vertical="center" wrapText="1"/>
    </xf>
    <xf numFmtId="0" fontId="5" fillId="0" borderId="4" xfId="7" applyNumberFormat="1" applyFont="1" applyFill="1" applyBorder="1" applyAlignment="1">
      <alignment horizontal="center" vertical="center" wrapText="1"/>
    </xf>
    <xf numFmtId="0" fontId="5" fillId="0" borderId="4" xfId="7" applyNumberFormat="1" applyFont="1" applyFill="1" applyBorder="1" applyAlignment="1">
      <alignment vertical="center" wrapText="1"/>
    </xf>
    <xf numFmtId="0" fontId="5" fillId="4" borderId="4" xfId="7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4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/>
    </xf>
    <xf numFmtId="0" fontId="5" fillId="4" borderId="4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15" xfId="7" applyFont="1" applyFill="1" applyBorder="1" applyAlignment="1">
      <alignment horizontal="center" vertical="center" wrapText="1"/>
    </xf>
    <xf numFmtId="0" fontId="4" fillId="0" borderId="7" xfId="7" applyFont="1" applyFill="1" applyBorder="1" applyAlignment="1">
      <alignment horizontal="right" vertical="center"/>
    </xf>
    <xf numFmtId="0" fontId="5" fillId="0" borderId="6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/>
    </xf>
    <xf numFmtId="0" fontId="4" fillId="0" borderId="8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16" xfId="7" applyFont="1" applyFill="1" applyBorder="1" applyAlignment="1">
      <alignment horizontal="center" vertical="center" wrapText="1"/>
    </xf>
    <xf numFmtId="0" fontId="4" fillId="0" borderId="17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/>
    </xf>
    <xf numFmtId="0" fontId="4" fillId="0" borderId="2" xfId="7" applyFont="1" applyFill="1" applyBorder="1" applyAlignment="1">
      <alignment horizontal="left" vertical="center"/>
    </xf>
    <xf numFmtId="0" fontId="4" fillId="0" borderId="3" xfId="7" applyFont="1" applyFill="1" applyBorder="1" applyAlignment="1">
      <alignment horizontal="left" vertical="center"/>
    </xf>
    <xf numFmtId="0" fontId="4" fillId="0" borderId="10" xfId="7" applyFont="1" applyFill="1" applyBorder="1" applyAlignment="1">
      <alignment vertical="center"/>
    </xf>
    <xf numFmtId="0" fontId="4" fillId="0" borderId="14" xfId="7" applyFont="1" applyFill="1" applyBorder="1" applyAlignment="1">
      <alignment vertical="center"/>
    </xf>
    <xf numFmtId="0" fontId="4" fillId="0" borderId="12" xfId="7" applyFont="1" applyFill="1" applyBorder="1" applyAlignment="1">
      <alignment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5" fillId="0" borderId="4" xfId="7" applyNumberFormat="1" applyFont="1" applyFill="1" applyBorder="1" applyAlignment="1">
      <alignment vertical="center"/>
    </xf>
    <xf numFmtId="0" fontId="4" fillId="0" borderId="4" xfId="7" applyNumberFormat="1" applyFont="1" applyFill="1" applyBorder="1" applyAlignment="1">
      <alignment horizontal="right" vertical="center" wrapText="1"/>
    </xf>
    <xf numFmtId="0" fontId="4" fillId="0" borderId="1" xfId="7" applyNumberFormat="1" applyFont="1" applyFill="1" applyBorder="1" applyAlignment="1">
      <alignment horizontal="left" vertical="center" wrapText="1"/>
    </xf>
    <xf numFmtId="0" fontId="4" fillId="0" borderId="2" xfId="7" applyNumberFormat="1" applyFont="1" applyFill="1" applyBorder="1" applyAlignment="1">
      <alignment horizontal="left" vertical="center" wrapText="1"/>
    </xf>
    <xf numFmtId="0" fontId="8" fillId="0" borderId="4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left" vertical="center" wrapText="1"/>
    </xf>
    <xf numFmtId="0" fontId="5" fillId="0" borderId="4" xfId="7" applyNumberFormat="1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horizontal="left" vertical="center"/>
    </xf>
    <xf numFmtId="0" fontId="5" fillId="0" borderId="6" xfId="7" applyNumberFormat="1" applyFont="1" applyFill="1" applyBorder="1" applyAlignment="1">
      <alignment horizontal="left" vertical="center" wrapText="1"/>
    </xf>
    <xf numFmtId="0" fontId="5" fillId="0" borderId="5" xfId="7" applyNumberFormat="1" applyFont="1" applyFill="1" applyBorder="1" applyAlignment="1">
      <alignment horizontal="left" vertical="center" wrapText="1"/>
    </xf>
    <xf numFmtId="0" fontId="5" fillId="0" borderId="7" xfId="7" applyNumberFormat="1" applyFont="1" applyFill="1" applyBorder="1" applyAlignment="1">
      <alignment horizontal="left" vertical="center" wrapText="1"/>
    </xf>
    <xf numFmtId="0" fontId="4" fillId="0" borderId="10" xfId="7" applyFont="1" applyFill="1" applyBorder="1" applyAlignment="1">
      <alignment horizontal="right" vertical="center"/>
    </xf>
    <xf numFmtId="0" fontId="4" fillId="0" borderId="14" xfId="7" applyFont="1" applyFill="1" applyBorder="1" applyAlignment="1">
      <alignment horizontal="right" vertical="center"/>
    </xf>
    <xf numFmtId="0" fontId="4" fillId="0" borderId="12" xfId="7" applyFont="1" applyFill="1" applyBorder="1" applyAlignment="1">
      <alignment horizontal="right" vertical="center"/>
    </xf>
    <xf numFmtId="0" fontId="4" fillId="0" borderId="4" xfId="7" applyNumberFormat="1" applyFont="1" applyFill="1" applyBorder="1" applyAlignment="1">
      <alignment horizontal="center"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0" fontId="5" fillId="0" borderId="5" xfId="7" applyNumberFormat="1" applyFont="1" applyFill="1" applyBorder="1" applyAlignment="1">
      <alignment horizontal="center" vertical="center" wrapText="1"/>
    </xf>
    <xf numFmtId="0" fontId="5" fillId="0" borderId="7" xfId="7" applyNumberFormat="1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left" vertical="center" wrapText="1"/>
    </xf>
    <xf numFmtId="0" fontId="4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4" borderId="4" xfId="7" applyFont="1" applyFill="1" applyBorder="1" applyAlignment="1">
      <alignment horizontal="left" vertical="center" wrapText="1"/>
    </xf>
    <xf numFmtId="0" fontId="4" fillId="4" borderId="4" xfId="7" applyFont="1" applyFill="1" applyBorder="1" applyAlignment="1">
      <alignment horizontal="right" vertical="center"/>
    </xf>
    <xf numFmtId="0" fontId="5" fillId="0" borderId="4" xfId="7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</cellXfs>
  <cellStyles count="10">
    <cellStyle name="Excel Built-in Normal" xfId="7"/>
    <cellStyle name="Normalno" xfId="0" builtinId="0"/>
    <cellStyle name="Normalno 2" xfId="4"/>
    <cellStyle name="Valuta" xfId="3" builtinId="4"/>
    <cellStyle name="Valuta 2" xfId="1"/>
    <cellStyle name="Valuta 2 2" xfId="6"/>
    <cellStyle name="Valuta 2 3" xfId="9"/>
    <cellStyle name="Zarez 2" xfId="2"/>
    <cellStyle name="Zarez 2 2" xfId="5"/>
    <cellStyle name="Zarez 2 3" xfId="8"/>
  </cellStyles>
  <dxfs count="0"/>
  <tableStyles count="0" defaultTableStyle="TableStyleMedium2" defaultPivotStyle="PivotStyleLight16"/>
  <colors>
    <mruColors>
      <color rgb="FFCBF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47626</xdr:rowOff>
    </xdr:from>
    <xdr:to>
      <xdr:col>7</xdr:col>
      <xdr:colOff>952500</xdr:colOff>
      <xdr:row>54</xdr:row>
      <xdr:rowOff>19050</xdr:rowOff>
    </xdr:to>
    <xdr:sp macro="" textlink="">
      <xdr:nvSpPr>
        <xdr:cNvPr id="2" name="TekstniOkvir 1"/>
        <xdr:cNvSpPr txBox="1"/>
      </xdr:nvSpPr>
      <xdr:spPr>
        <a:xfrm>
          <a:off x="0" y="10972801"/>
          <a:ext cx="7677150" cy="27241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Članak 8.</a:t>
          </a:r>
        </a:p>
        <a:p>
          <a:r>
            <a:rPr lang="hr-HR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</a:t>
          </a:r>
          <a:r>
            <a:rPr lang="hr-HR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1. izmjene i dopune</a:t>
          </a:r>
          <a:r>
            <a:rPr lang="hr-HR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Programa stupaju na na snagu danom donošenja i</a:t>
          </a:r>
          <a:r>
            <a:rPr lang="hr-HR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objavit će se u "Glasniku Zagrebačke županije". Stupanjem na snagu 1. izmjena i dopuna Programa prestaje važiti Program od 14. prosinca 2016. godine ("Glasnik Zagrebačke županije", br. 38/16). </a:t>
          </a:r>
          <a:endParaRPr lang="hr-H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Klasa: 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Ur.broj: 238-22-1-</a:t>
          </a:r>
          <a:endParaRPr lang="hr-HR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Pokupsko, </a:t>
          </a:r>
        </a:p>
        <a:p>
          <a:endParaRPr lang="hr-HR" sz="1200" b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Predsjednik Općinskog vijeća</a:t>
          </a:r>
        </a:p>
        <a:p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           Općine Pokupsko</a:t>
          </a:r>
        </a:p>
        <a:p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hr-HR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			</a:t>
          </a:r>
          <a:r>
            <a:rPr lang="hr-H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lang="hr-H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Stjepan Busija</a:t>
          </a:r>
        </a:p>
        <a:p>
          <a:endParaRPr lang="hr-H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21</xdr:row>
      <xdr:rowOff>152401</xdr:rowOff>
    </xdr:from>
    <xdr:ext cx="7696201" cy="3438524"/>
    <xdr:sp macro="" textlink="">
      <xdr:nvSpPr>
        <xdr:cNvPr id="2" name="TekstniOkvir 1"/>
        <xdr:cNvSpPr txBox="1"/>
      </xdr:nvSpPr>
      <xdr:spPr>
        <a:xfrm>
          <a:off x="9524" y="6858001"/>
          <a:ext cx="7696201" cy="343852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hr-HR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Članak 6.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 1. izmjene i dopune Programa stupaju na na snagu danom donošenja i objavit će se u "Glasniku Zagrebačke županije". Stupanjem na snagu 1. izmjena i dopuna Programa prestaje važiti Program od 14. prosinca 2016. godine ("Glasnik Zagrebačke županije", br. 38/16). </a:t>
          </a: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Klasa: 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Ur.broj: 238-22-1-</a:t>
          </a:r>
          <a:endParaRPr lang="hr-HR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Pokupsko, </a:t>
          </a:r>
        </a:p>
        <a:p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Predsjednik Općinskog vijeća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</a:t>
          </a:r>
          <a:r>
            <a:rPr lang="hr-HR" sz="12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Općine Pokupsko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endParaRPr lang="hr-HR" sz="1200" b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            Stjepan Busija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hr-H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22777</xdr:rowOff>
    </xdr:from>
    <xdr:ext cx="7015370" cy="2635940"/>
    <xdr:sp macro="" textlink="">
      <xdr:nvSpPr>
        <xdr:cNvPr id="2" name="TekstniOkvir 1"/>
        <xdr:cNvSpPr txBox="1"/>
      </xdr:nvSpPr>
      <xdr:spPr>
        <a:xfrm>
          <a:off x="0" y="14649864"/>
          <a:ext cx="7015370" cy="263594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hr-HR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Članak 12.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 1. izmjene i dopune Programa stupaju na na snagu danom donošenja i objavit će se u "Glasniku Zagrebačke županije". Stupanjem na snagu 1. izmjena i dopuna Programa prestaje važiti Program od 14. prosinca 2016. godine ("Glasnik Zagrebačke županije", br. 38/16). 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Klasa: 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Ur.broj: 238-22-1-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Pokupsko, </a:t>
          </a: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                  Predsjednik Općinskog vijeća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</a:t>
          </a:r>
          <a:r>
            <a:rPr lang="hr-HR" sz="12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Općine Pokupsko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hr-HR" sz="1200" b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          Stjepan Busija</a:t>
          </a:r>
          <a:endParaRPr lang="hr-H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76202</xdr:colOff>
      <xdr:row>122</xdr:row>
      <xdr:rowOff>57151</xdr:rowOff>
    </xdr:from>
    <xdr:ext cx="7943848" cy="3190874"/>
    <xdr:sp macro="" textlink="">
      <xdr:nvSpPr>
        <xdr:cNvPr id="2" name="TekstniOkvir 1"/>
        <xdr:cNvSpPr txBox="1"/>
      </xdr:nvSpPr>
      <xdr:spPr>
        <a:xfrm>
          <a:off x="76202" y="24526876"/>
          <a:ext cx="7943848" cy="319087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hr-HR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Članak 13.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 1. izmjene i dopune Programa stupaju na na snagu danom donošenja i objavit će se u "Glasniku Zagrebačke županije". Stupanjem na snagu 1. izmjena i dopuna Programa prestaje važiti Program od 14. prosinca 2016. godine ("Glasnik Zagrebačke županije", br. 38/16). </a:t>
          </a: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Klasa: 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Ur.broj: 238-22-1-1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Pokupsko, </a:t>
          </a:r>
        </a:p>
        <a:p>
          <a:r>
            <a:rPr lang="hr-HR" sz="12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Predsjednik Općinskog vijeća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</a:t>
          </a:r>
          <a:r>
            <a:rPr lang="hr-HR" sz="12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Općine Pokupsko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2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	             Stjepan Busija</a:t>
          </a:r>
          <a:endParaRPr lang="hr-HR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hr-H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55907</xdr:colOff>
      <xdr:row>332</xdr:row>
      <xdr:rowOff>35614</xdr:rowOff>
    </xdr:from>
    <xdr:to>
      <xdr:col>7</xdr:col>
      <xdr:colOff>902805</xdr:colOff>
      <xdr:row>347</xdr:row>
      <xdr:rowOff>66261</xdr:rowOff>
    </xdr:to>
    <xdr:sp macro="" textlink="" fLocksText="0">
      <xdr:nvSpPr>
        <xdr:cNvPr id="2" name="TekstniOkvir 1"/>
        <xdr:cNvSpPr>
          <a:spLocks noChangeArrowheads="1"/>
        </xdr:cNvSpPr>
      </xdr:nvSpPr>
      <xdr:spPr bwMode="auto">
        <a:xfrm>
          <a:off x="55907" y="65741549"/>
          <a:ext cx="7729746" cy="2888147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Članak 19.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r-HR" sz="12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 1. izmjene i dopune Programa stupaju na na snagu danom donošenja i objavit će se u "Glasniku Zagrebačke županije". Stupanjem na snagu 1. izmjena i dopuna Programa prestaje važiti Program od 14. prosinca 2016. godine ("Glasnik Zagrebačke županije", br. 38/16). 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Klasa: 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Ur.broj: 238-22-1-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Pokupsko, 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 godine</a:t>
          </a:r>
          <a:endParaRPr lang="hr-HR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			Predsjednik Općinskog vijeća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			         Općine Pokupsko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  </a:t>
          </a:r>
        </a:p>
        <a:p>
          <a:pPr algn="l" rtl="0">
            <a:defRPr sz="1000"/>
          </a:pPr>
          <a:endParaRPr lang="hr-HR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			             Stjepan Busija</a:t>
          </a:r>
        </a:p>
        <a:p>
          <a:pPr algn="l" rtl="0">
            <a:defRPr sz="1000"/>
          </a:pPr>
          <a:endParaRPr lang="hr-HR" sz="13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94</xdr:row>
      <xdr:rowOff>9524</xdr:rowOff>
    </xdr:from>
    <xdr:ext cx="7648575" cy="3124201"/>
    <xdr:sp macro="" textlink="">
      <xdr:nvSpPr>
        <xdr:cNvPr id="2" name="TekstniOkvir 1"/>
        <xdr:cNvSpPr txBox="1"/>
      </xdr:nvSpPr>
      <xdr:spPr>
        <a:xfrm>
          <a:off x="0" y="23860124"/>
          <a:ext cx="7648575" cy="3124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hr-HR" sz="13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Članak 15.</a:t>
          </a:r>
        </a:p>
        <a:p>
          <a:r>
            <a:rPr lang="hr-HR" sz="13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 1. izmjene i dopune Programa stupaju na na snagu danom donošenja i objavit će se u "Glasniku Zagrebačke županije". Stupanjem na snagu 1. izmjena i dopuna Programa prestaje važiti Program od 14. prosinca 2016. godine ("Glasnik Zagrebačke županije", br. 38/16). </a:t>
          </a: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hr-HR" sz="13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Klasa: </a:t>
          </a:r>
        </a:p>
        <a:p>
          <a:r>
            <a:rPr lang="hr-HR" sz="13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Ur.broj: 238-22-1-1</a:t>
          </a:r>
        </a:p>
        <a:p>
          <a:r>
            <a:rPr lang="hr-HR" sz="13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Pokupsko, </a:t>
          </a: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Predsjednik Općinskog vijeća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</a:t>
          </a:r>
          <a:r>
            <a:rPr lang="hr-HR" sz="13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Općine Pokupsko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r-HR" sz="13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             Stjepan Busija</a:t>
          </a:r>
          <a:endParaRPr lang="hr-HR" sz="13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5"/>
  <sheetViews>
    <sheetView tabSelected="1" view="pageLayout" topLeftCell="A37" zoomScaleNormal="100" zoomScaleSheetLayoutView="100" workbookViewId="0">
      <selection activeCell="K2" sqref="K2"/>
    </sheetView>
  </sheetViews>
  <sheetFormatPr defaultColWidth="9.140625" defaultRowHeight="20.100000000000001" customHeight="1" x14ac:dyDescent="0.2"/>
  <cols>
    <col min="1" max="1" width="5.5703125" style="116" customWidth="1"/>
    <col min="2" max="2" width="15.7109375" style="120" customWidth="1"/>
    <col min="3" max="3" width="20.7109375" style="120" customWidth="1"/>
    <col min="4" max="8" width="14.7109375" style="116" customWidth="1"/>
    <col min="9" max="16384" width="9.140625" style="116"/>
  </cols>
  <sheetData>
    <row r="1" spans="1:8" s="110" customFormat="1" ht="30.75" customHeight="1" x14ac:dyDescent="0.2">
      <c r="A1" s="111" t="s">
        <v>27</v>
      </c>
      <c r="B1" s="214" t="s">
        <v>150</v>
      </c>
      <c r="C1" s="215"/>
      <c r="D1" s="112" t="s">
        <v>8</v>
      </c>
      <c r="E1" s="3" t="s">
        <v>189</v>
      </c>
      <c r="F1" s="139" t="s">
        <v>309</v>
      </c>
      <c r="G1" s="3" t="s">
        <v>190</v>
      </c>
      <c r="H1" s="3" t="s">
        <v>197</v>
      </c>
    </row>
    <row r="2" spans="1:8" s="110" customFormat="1" ht="20.100000000000001" customHeight="1" x14ac:dyDescent="0.2">
      <c r="A2" s="217"/>
      <c r="B2" s="217"/>
      <c r="C2" s="217"/>
      <c r="D2" s="217"/>
      <c r="E2" s="217"/>
      <c r="F2" s="217"/>
      <c r="G2" s="217"/>
      <c r="H2" s="217"/>
    </row>
    <row r="3" spans="1:8" s="110" customFormat="1" ht="20.100000000000001" customHeight="1" x14ac:dyDescent="0.2">
      <c r="A3" s="113" t="s">
        <v>44</v>
      </c>
      <c r="B3" s="218" t="s">
        <v>100</v>
      </c>
      <c r="C3" s="218"/>
      <c r="D3" s="218"/>
      <c r="E3" s="218"/>
      <c r="F3" s="218"/>
      <c r="G3" s="218"/>
      <c r="H3" s="218"/>
    </row>
    <row r="4" spans="1:8" ht="20.100000000000001" customHeight="1" x14ac:dyDescent="0.2">
      <c r="A4" s="114" t="s">
        <v>16</v>
      </c>
      <c r="B4" s="219" t="s">
        <v>91</v>
      </c>
      <c r="C4" s="219"/>
      <c r="D4" s="115">
        <f>F4+G4+H4</f>
        <v>1545000</v>
      </c>
      <c r="E4" s="115">
        <v>476000</v>
      </c>
      <c r="F4" s="115">
        <v>476000</v>
      </c>
      <c r="G4" s="115">
        <f>ROUND(E4+E4*8%,-3)</f>
        <v>514000</v>
      </c>
      <c r="H4" s="115">
        <f>ROUND(G4+8%*G4,-3)</f>
        <v>555000</v>
      </c>
    </row>
    <row r="5" spans="1:8" ht="20.100000000000001" customHeight="1" x14ac:dyDescent="0.2">
      <c r="A5" s="114" t="s">
        <v>31</v>
      </c>
      <c r="B5" s="219" t="s">
        <v>92</v>
      </c>
      <c r="C5" s="219"/>
      <c r="D5" s="115">
        <f t="shared" ref="D5:D22" si="0">F5+G5+H5</f>
        <v>36000</v>
      </c>
      <c r="E5" s="115">
        <v>11000</v>
      </c>
      <c r="F5" s="115">
        <v>11000</v>
      </c>
      <c r="G5" s="115">
        <f t="shared" ref="G5:G12" si="1">ROUND(E5+E5*8%,-3)</f>
        <v>12000</v>
      </c>
      <c r="H5" s="115">
        <f t="shared" ref="H5:H12" si="2">ROUND(G5+8%*G5,-3)</f>
        <v>13000</v>
      </c>
    </row>
    <row r="6" spans="1:8" ht="20.100000000000001" customHeight="1" x14ac:dyDescent="0.2">
      <c r="A6" s="114" t="s">
        <v>18</v>
      </c>
      <c r="B6" s="219" t="s">
        <v>93</v>
      </c>
      <c r="C6" s="219"/>
      <c r="D6" s="115">
        <f t="shared" si="0"/>
        <v>757000</v>
      </c>
      <c r="E6" s="115">
        <v>233000</v>
      </c>
      <c r="F6" s="115">
        <v>233000</v>
      </c>
      <c r="G6" s="115">
        <f t="shared" si="1"/>
        <v>252000</v>
      </c>
      <c r="H6" s="115">
        <f t="shared" si="2"/>
        <v>272000</v>
      </c>
    </row>
    <row r="7" spans="1:8" ht="20.100000000000001" customHeight="1" x14ac:dyDescent="0.2">
      <c r="A7" s="114" t="s">
        <v>19</v>
      </c>
      <c r="B7" s="219" t="s">
        <v>94</v>
      </c>
      <c r="C7" s="219"/>
      <c r="D7" s="115">
        <f t="shared" si="0"/>
        <v>231000</v>
      </c>
      <c r="E7" s="115">
        <v>71000</v>
      </c>
      <c r="F7" s="115">
        <v>71000</v>
      </c>
      <c r="G7" s="115">
        <f t="shared" si="1"/>
        <v>77000</v>
      </c>
      <c r="H7" s="115">
        <f t="shared" si="2"/>
        <v>83000</v>
      </c>
    </row>
    <row r="8" spans="1:8" ht="20.100000000000001" customHeight="1" x14ac:dyDescent="0.2">
      <c r="A8" s="114" t="s">
        <v>20</v>
      </c>
      <c r="B8" s="219" t="s">
        <v>95</v>
      </c>
      <c r="C8" s="219"/>
      <c r="D8" s="115">
        <f t="shared" si="0"/>
        <v>1007000</v>
      </c>
      <c r="E8" s="115">
        <v>310000</v>
      </c>
      <c r="F8" s="115">
        <v>310000</v>
      </c>
      <c r="G8" s="115">
        <f t="shared" si="1"/>
        <v>335000</v>
      </c>
      <c r="H8" s="115">
        <f t="shared" si="2"/>
        <v>362000</v>
      </c>
    </row>
    <row r="9" spans="1:8" ht="20.100000000000001" customHeight="1" x14ac:dyDescent="0.2">
      <c r="A9" s="7" t="s">
        <v>56</v>
      </c>
      <c r="B9" s="216" t="s">
        <v>96</v>
      </c>
      <c r="C9" s="216"/>
      <c r="D9" s="115">
        <f t="shared" si="0"/>
        <v>1471000</v>
      </c>
      <c r="E9" s="38">
        <v>450000</v>
      </c>
      <c r="F9" s="159">
        <v>460000</v>
      </c>
      <c r="G9" s="115">
        <f t="shared" si="1"/>
        <v>486000</v>
      </c>
      <c r="H9" s="115">
        <f t="shared" si="2"/>
        <v>525000</v>
      </c>
    </row>
    <row r="10" spans="1:8" ht="20.100000000000001" customHeight="1" x14ac:dyDescent="0.2">
      <c r="A10" s="7" t="s">
        <v>57</v>
      </c>
      <c r="B10" s="216" t="s">
        <v>97</v>
      </c>
      <c r="C10" s="216"/>
      <c r="D10" s="115">
        <f t="shared" si="0"/>
        <v>243000</v>
      </c>
      <c r="E10" s="38">
        <v>75000</v>
      </c>
      <c r="F10" s="159">
        <v>75000</v>
      </c>
      <c r="G10" s="115">
        <f t="shared" si="1"/>
        <v>81000</v>
      </c>
      <c r="H10" s="115">
        <f t="shared" si="2"/>
        <v>87000</v>
      </c>
    </row>
    <row r="11" spans="1:8" ht="20.100000000000001" customHeight="1" x14ac:dyDescent="0.2">
      <c r="A11" s="7" t="s">
        <v>58</v>
      </c>
      <c r="B11" s="216" t="s">
        <v>98</v>
      </c>
      <c r="C11" s="216"/>
      <c r="D11" s="115">
        <f t="shared" si="0"/>
        <v>121000</v>
      </c>
      <c r="E11" s="38">
        <v>37000</v>
      </c>
      <c r="F11" s="38">
        <v>38000</v>
      </c>
      <c r="G11" s="115">
        <f t="shared" si="1"/>
        <v>40000</v>
      </c>
      <c r="H11" s="115">
        <f t="shared" si="2"/>
        <v>43000</v>
      </c>
    </row>
    <row r="12" spans="1:8" ht="20.100000000000001" customHeight="1" x14ac:dyDescent="0.2">
      <c r="A12" s="7" t="s">
        <v>61</v>
      </c>
      <c r="B12" s="216" t="s">
        <v>99</v>
      </c>
      <c r="C12" s="216"/>
      <c r="D12" s="115">
        <f t="shared" si="0"/>
        <v>153000</v>
      </c>
      <c r="E12" s="38">
        <v>47000</v>
      </c>
      <c r="F12" s="38">
        <v>47000</v>
      </c>
      <c r="G12" s="115">
        <f t="shared" si="1"/>
        <v>51000</v>
      </c>
      <c r="H12" s="115">
        <f t="shared" si="2"/>
        <v>55000</v>
      </c>
    </row>
    <row r="13" spans="1:8" ht="20.100000000000001" customHeight="1" x14ac:dyDescent="0.2">
      <c r="A13" s="7" t="s">
        <v>62</v>
      </c>
      <c r="B13" s="216" t="s">
        <v>161</v>
      </c>
      <c r="C13" s="216"/>
      <c r="D13" s="115">
        <f t="shared" si="0"/>
        <v>456000</v>
      </c>
      <c r="E13" s="38">
        <v>90000</v>
      </c>
      <c r="F13" s="159">
        <f>96000+180000</f>
        <v>276000</v>
      </c>
      <c r="G13" s="115">
        <v>100000</v>
      </c>
      <c r="H13" s="115">
        <v>80000</v>
      </c>
    </row>
    <row r="14" spans="1:8" ht="20.100000000000001" customHeight="1" x14ac:dyDescent="0.2">
      <c r="A14" s="7" t="s">
        <v>121</v>
      </c>
      <c r="B14" s="216" t="s">
        <v>201</v>
      </c>
      <c r="C14" s="216"/>
      <c r="D14" s="115">
        <f t="shared" si="0"/>
        <v>7500</v>
      </c>
      <c r="E14" s="38">
        <v>2500</v>
      </c>
      <c r="F14" s="38">
        <v>2500</v>
      </c>
      <c r="G14" s="38">
        <v>2500</v>
      </c>
      <c r="H14" s="38">
        <v>2500</v>
      </c>
    </row>
    <row r="15" spans="1:8" ht="20.100000000000001" customHeight="1" x14ac:dyDescent="0.2">
      <c r="A15" s="222" t="s">
        <v>208</v>
      </c>
      <c r="B15" s="222"/>
      <c r="C15" s="222"/>
      <c r="D15" s="118">
        <f>SUM(D4:D14)</f>
        <v>6027500</v>
      </c>
      <c r="E15" s="118">
        <f t="shared" ref="E15:H15" si="3">SUM(E4:E14)</f>
        <v>1802500</v>
      </c>
      <c r="F15" s="118">
        <f t="shared" si="3"/>
        <v>1999500</v>
      </c>
      <c r="G15" s="118">
        <f t="shared" si="3"/>
        <v>1950500</v>
      </c>
      <c r="H15" s="118">
        <f t="shared" si="3"/>
        <v>2077500</v>
      </c>
    </row>
    <row r="16" spans="1:8" ht="20.100000000000001" customHeight="1" x14ac:dyDescent="0.2">
      <c r="A16" s="223" t="s">
        <v>355</v>
      </c>
      <c r="B16" s="224"/>
      <c r="C16" s="224"/>
      <c r="D16" s="224"/>
      <c r="E16" s="224"/>
      <c r="F16" s="203">
        <v>1999500</v>
      </c>
      <c r="G16" s="203">
        <f>G17+G18</f>
        <v>1950500</v>
      </c>
      <c r="H16" s="203">
        <f>H17+H18</f>
        <v>2077500</v>
      </c>
    </row>
    <row r="17" spans="1:8" ht="20.100000000000001" customHeight="1" x14ac:dyDescent="0.2">
      <c r="A17" s="208" t="s">
        <v>358</v>
      </c>
      <c r="B17" s="209"/>
      <c r="C17" s="209"/>
      <c r="D17" s="209"/>
      <c r="E17" s="210"/>
      <c r="F17" s="202">
        <f>F15-F18</f>
        <v>1869500</v>
      </c>
      <c r="G17" s="202">
        <f>G15-G18</f>
        <v>1850500</v>
      </c>
      <c r="H17" s="202">
        <f>H15-H18</f>
        <v>1997500</v>
      </c>
    </row>
    <row r="18" spans="1:8" ht="20.100000000000001" customHeight="1" x14ac:dyDescent="0.2">
      <c r="A18" s="208" t="s">
        <v>393</v>
      </c>
      <c r="B18" s="209"/>
      <c r="C18" s="209"/>
      <c r="D18" s="209"/>
      <c r="E18" s="210"/>
      <c r="F18" s="38">
        <v>130000</v>
      </c>
      <c r="G18" s="202">
        <v>100000</v>
      </c>
      <c r="H18" s="202">
        <v>80000</v>
      </c>
    </row>
    <row r="19" spans="1:8" ht="20.100000000000001" customHeight="1" x14ac:dyDescent="0.2">
      <c r="A19" s="211"/>
      <c r="B19" s="212"/>
      <c r="C19" s="212"/>
      <c r="D19" s="212"/>
      <c r="E19" s="212"/>
      <c r="F19" s="212"/>
      <c r="G19" s="212"/>
      <c r="H19" s="213"/>
    </row>
    <row r="20" spans="1:8" ht="20.100000000000001" customHeight="1" x14ac:dyDescent="0.2">
      <c r="A20" s="165" t="s">
        <v>108</v>
      </c>
      <c r="B20" s="221" t="s">
        <v>166</v>
      </c>
      <c r="C20" s="221"/>
      <c r="D20" s="221"/>
      <c r="E20" s="221"/>
      <c r="F20" s="221"/>
      <c r="G20" s="221"/>
      <c r="H20" s="221"/>
    </row>
    <row r="21" spans="1:8" ht="20.100000000000001" customHeight="1" x14ac:dyDescent="0.2">
      <c r="A21" s="7" t="s">
        <v>16</v>
      </c>
      <c r="B21" s="216" t="s">
        <v>91</v>
      </c>
      <c r="C21" s="216"/>
      <c r="D21" s="115">
        <f t="shared" si="0"/>
        <v>715000</v>
      </c>
      <c r="E21" s="38">
        <v>220000</v>
      </c>
      <c r="F21" s="38">
        <v>220000</v>
      </c>
      <c r="G21" s="38">
        <f>ROUND(E21*1.08,-3)</f>
        <v>238000</v>
      </c>
      <c r="H21" s="38">
        <f t="shared" ref="H21:H23" si="4">ROUND(G21*1.08,-3)</f>
        <v>257000</v>
      </c>
    </row>
    <row r="22" spans="1:8" ht="20.100000000000001" customHeight="1" x14ac:dyDescent="0.2">
      <c r="A22" s="7" t="s">
        <v>31</v>
      </c>
      <c r="B22" s="220" t="s">
        <v>94</v>
      </c>
      <c r="C22" s="220"/>
      <c r="D22" s="115">
        <f t="shared" si="0"/>
        <v>33000</v>
      </c>
      <c r="E22" s="38">
        <v>10000</v>
      </c>
      <c r="F22" s="38">
        <v>10000</v>
      </c>
      <c r="G22" s="38">
        <f>ROUND(E22*1.08,-3)</f>
        <v>11000</v>
      </c>
      <c r="H22" s="38">
        <f t="shared" si="4"/>
        <v>12000</v>
      </c>
    </row>
    <row r="23" spans="1:8" ht="20.100000000000001" customHeight="1" x14ac:dyDescent="0.2">
      <c r="A23" s="7" t="s">
        <v>18</v>
      </c>
      <c r="B23" s="216" t="s">
        <v>93</v>
      </c>
      <c r="C23" s="216"/>
      <c r="D23" s="115">
        <f>F23+G23+H23</f>
        <v>259000</v>
      </c>
      <c r="E23" s="38">
        <v>80000</v>
      </c>
      <c r="F23" s="38">
        <v>80000</v>
      </c>
      <c r="G23" s="38">
        <f>ROUND(E23*1.08,-3)</f>
        <v>86000</v>
      </c>
      <c r="H23" s="38">
        <f t="shared" si="4"/>
        <v>93000</v>
      </c>
    </row>
    <row r="24" spans="1:8" ht="20.100000000000001" customHeight="1" x14ac:dyDescent="0.2">
      <c r="A24" s="222" t="s">
        <v>364</v>
      </c>
      <c r="B24" s="222"/>
      <c r="C24" s="222"/>
      <c r="D24" s="118">
        <f>SUM(D21:D23)</f>
        <v>1007000</v>
      </c>
      <c r="E24" s="118">
        <f t="shared" ref="E24:H24" si="5">SUM(E21:E23)</f>
        <v>310000</v>
      </c>
      <c r="F24" s="118">
        <f t="shared" si="5"/>
        <v>310000</v>
      </c>
      <c r="G24" s="118">
        <f t="shared" si="5"/>
        <v>335000</v>
      </c>
      <c r="H24" s="118">
        <f t="shared" si="5"/>
        <v>362000</v>
      </c>
    </row>
    <row r="25" spans="1:8" ht="20.100000000000001" customHeight="1" x14ac:dyDescent="0.2">
      <c r="A25" s="223" t="s">
        <v>355</v>
      </c>
      <c r="B25" s="224"/>
      <c r="C25" s="224"/>
      <c r="D25" s="224"/>
      <c r="E25" s="224"/>
      <c r="F25" s="203">
        <v>310000</v>
      </c>
      <c r="G25" s="203">
        <v>335000</v>
      </c>
      <c r="H25" s="203">
        <v>362000</v>
      </c>
    </row>
    <row r="26" spans="1:8" ht="20.100000000000001" customHeight="1" x14ac:dyDescent="0.2">
      <c r="A26" s="208" t="s">
        <v>394</v>
      </c>
      <c r="B26" s="209"/>
      <c r="C26" s="209"/>
      <c r="D26" s="209"/>
      <c r="E26" s="210"/>
      <c r="F26" s="202">
        <v>310000</v>
      </c>
      <c r="G26" s="202">
        <v>335000</v>
      </c>
      <c r="H26" s="202">
        <v>362000</v>
      </c>
    </row>
    <row r="27" spans="1:8" ht="20.100000000000001" customHeight="1" x14ac:dyDescent="0.2">
      <c r="A27" s="211"/>
      <c r="B27" s="212"/>
      <c r="C27" s="212"/>
      <c r="D27" s="212"/>
      <c r="E27" s="212"/>
      <c r="F27" s="212"/>
      <c r="G27" s="212"/>
      <c r="H27" s="213"/>
    </row>
    <row r="28" spans="1:8" ht="20.100000000000001" customHeight="1" x14ac:dyDescent="0.2">
      <c r="A28" s="165" t="s">
        <v>145</v>
      </c>
      <c r="B28" s="221" t="s">
        <v>167</v>
      </c>
      <c r="C28" s="221"/>
      <c r="D28" s="221"/>
      <c r="E28" s="221"/>
      <c r="F28" s="221"/>
      <c r="G28" s="221"/>
      <c r="H28" s="221"/>
    </row>
    <row r="29" spans="1:8" ht="20.100000000000001" customHeight="1" x14ac:dyDescent="0.2">
      <c r="A29" s="7" t="s">
        <v>43</v>
      </c>
      <c r="B29" s="216" t="s">
        <v>93</v>
      </c>
      <c r="C29" s="216"/>
      <c r="D29" s="115">
        <f>F29+G29+H29</f>
        <v>97000</v>
      </c>
      <c r="E29" s="38">
        <f>2500*12</f>
        <v>30000</v>
      </c>
      <c r="F29" s="38">
        <v>30000</v>
      </c>
      <c r="G29" s="38">
        <f>ROUND(E29*1.08,-3)</f>
        <v>32000</v>
      </c>
      <c r="H29" s="38">
        <f>ROUND(G29*1.08,-3)</f>
        <v>35000</v>
      </c>
    </row>
    <row r="30" spans="1:8" ht="20.100000000000001" customHeight="1" x14ac:dyDescent="0.2">
      <c r="A30" s="7" t="s">
        <v>17</v>
      </c>
      <c r="B30" s="220" t="s">
        <v>94</v>
      </c>
      <c r="C30" s="220"/>
      <c r="D30" s="115">
        <f>F30+G30+H30</f>
        <v>27000</v>
      </c>
      <c r="E30" s="167">
        <v>0</v>
      </c>
      <c r="F30" s="167">
        <v>8000</v>
      </c>
      <c r="G30" s="167">
        <v>9000</v>
      </c>
      <c r="H30" s="167">
        <f>ROUND(G30*1.08,-3)</f>
        <v>10000</v>
      </c>
    </row>
    <row r="31" spans="1:8" ht="20.100000000000001" customHeight="1" x14ac:dyDescent="0.2">
      <c r="A31" s="222" t="s">
        <v>208</v>
      </c>
      <c r="B31" s="222"/>
      <c r="C31" s="222"/>
      <c r="D31" s="14">
        <f>SUM(D29:D30)</f>
        <v>124000</v>
      </c>
      <c r="E31" s="164">
        <f t="shared" ref="E31:H31" si="6">SUM(E29:E30)</f>
        <v>30000</v>
      </c>
      <c r="F31" s="164">
        <f t="shared" si="6"/>
        <v>38000</v>
      </c>
      <c r="G31" s="164">
        <f t="shared" si="6"/>
        <v>41000</v>
      </c>
      <c r="H31" s="164">
        <f t="shared" si="6"/>
        <v>45000</v>
      </c>
    </row>
    <row r="32" spans="1:8" ht="20.100000000000001" customHeight="1" x14ac:dyDescent="0.2">
      <c r="A32" s="223" t="s">
        <v>355</v>
      </c>
      <c r="B32" s="224"/>
      <c r="C32" s="224"/>
      <c r="D32" s="224"/>
      <c r="E32" s="224"/>
      <c r="F32" s="203">
        <v>38000</v>
      </c>
      <c r="G32" s="203">
        <f>G33+G34</f>
        <v>41000</v>
      </c>
      <c r="H32" s="203">
        <f>H33+H34</f>
        <v>45000</v>
      </c>
    </row>
    <row r="33" spans="1:8" ht="20.100000000000001" customHeight="1" x14ac:dyDescent="0.2">
      <c r="A33" s="208" t="s">
        <v>358</v>
      </c>
      <c r="B33" s="209"/>
      <c r="C33" s="209"/>
      <c r="D33" s="209"/>
      <c r="E33" s="210"/>
      <c r="F33" s="202">
        <v>8000</v>
      </c>
      <c r="G33" s="202">
        <f>G31-G34</f>
        <v>9000</v>
      </c>
      <c r="H33" s="202">
        <f>H31-H34</f>
        <v>10000</v>
      </c>
    </row>
    <row r="34" spans="1:8" ht="20.100000000000001" customHeight="1" x14ac:dyDescent="0.2">
      <c r="A34" s="208" t="s">
        <v>394</v>
      </c>
      <c r="B34" s="209"/>
      <c r="C34" s="209"/>
      <c r="D34" s="209"/>
      <c r="E34" s="210"/>
      <c r="F34" s="167">
        <v>30000</v>
      </c>
      <c r="G34" s="202">
        <v>32000</v>
      </c>
      <c r="H34" s="202">
        <v>35000</v>
      </c>
    </row>
    <row r="35" spans="1:8" ht="20.100000000000001" customHeight="1" x14ac:dyDescent="0.2">
      <c r="A35" s="225"/>
      <c r="B35" s="224"/>
      <c r="C35" s="224"/>
      <c r="D35" s="224"/>
      <c r="E35" s="224"/>
      <c r="F35" s="224"/>
      <c r="G35" s="224"/>
      <c r="H35" s="226"/>
    </row>
    <row r="36" spans="1:8" ht="20.100000000000001" customHeight="1" x14ac:dyDescent="0.2">
      <c r="A36" s="103" t="s">
        <v>146</v>
      </c>
      <c r="B36" s="221" t="s">
        <v>101</v>
      </c>
      <c r="C36" s="221"/>
      <c r="D36" s="221"/>
      <c r="E36" s="221"/>
      <c r="F36" s="221"/>
      <c r="G36" s="221"/>
      <c r="H36" s="221"/>
    </row>
    <row r="37" spans="1:8" ht="20.100000000000001" customHeight="1" x14ac:dyDescent="0.2">
      <c r="A37" s="7" t="s">
        <v>16</v>
      </c>
      <c r="B37" s="216" t="s">
        <v>151</v>
      </c>
      <c r="C37" s="216"/>
      <c r="D37" s="115">
        <f>F37+G37+H37</f>
        <v>195000</v>
      </c>
      <c r="E37" s="38">
        <v>60000</v>
      </c>
      <c r="F37" s="38">
        <v>60000</v>
      </c>
      <c r="G37" s="38">
        <f>ROUND(E37+E37*8%,-3)</f>
        <v>65000</v>
      </c>
      <c r="H37" s="38">
        <f>ROUND(G37+8%*G37,-3)</f>
        <v>70000</v>
      </c>
    </row>
    <row r="38" spans="1:8" s="39" customFormat="1" ht="20.100000000000001" customHeight="1" x14ac:dyDescent="0.2">
      <c r="A38" s="7" t="s">
        <v>31</v>
      </c>
      <c r="B38" s="230" t="s">
        <v>168</v>
      </c>
      <c r="C38" s="231"/>
      <c r="D38" s="115">
        <f>F38+G38+H38</f>
        <v>120000</v>
      </c>
      <c r="E38" s="38">
        <v>100000</v>
      </c>
      <c r="F38" s="38">
        <v>120000</v>
      </c>
      <c r="G38" s="38">
        <v>0</v>
      </c>
      <c r="H38" s="38">
        <v>0</v>
      </c>
    </row>
    <row r="39" spans="1:8" ht="20.100000000000001" customHeight="1" x14ac:dyDescent="0.2">
      <c r="A39" s="227" t="s">
        <v>102</v>
      </c>
      <c r="B39" s="227"/>
      <c r="C39" s="227"/>
      <c r="D39" s="118">
        <f>SUM(D37:D38)</f>
        <v>315000</v>
      </c>
      <c r="E39" s="118">
        <f>SUM(E37:E38)</f>
        <v>160000</v>
      </c>
      <c r="F39" s="118">
        <f>SUM(F37:F38)</f>
        <v>180000</v>
      </c>
      <c r="G39" s="154">
        <f>SUM(G37:G38)</f>
        <v>65000</v>
      </c>
      <c r="H39" s="154">
        <f>SUM(H37:H38)</f>
        <v>70000</v>
      </c>
    </row>
    <row r="40" spans="1:8" ht="20.100000000000001" customHeight="1" x14ac:dyDescent="0.2">
      <c r="A40" s="223" t="s">
        <v>355</v>
      </c>
      <c r="B40" s="224"/>
      <c r="C40" s="224"/>
      <c r="D40" s="224"/>
      <c r="E40" s="224"/>
      <c r="F40" s="203">
        <v>180000</v>
      </c>
      <c r="G40" s="203">
        <v>65000</v>
      </c>
      <c r="H40" s="203">
        <v>70000</v>
      </c>
    </row>
    <row r="41" spans="1:8" ht="20.100000000000001" customHeight="1" x14ac:dyDescent="0.2">
      <c r="A41" s="208" t="s">
        <v>358</v>
      </c>
      <c r="B41" s="209"/>
      <c r="C41" s="209"/>
      <c r="D41" s="209"/>
      <c r="E41" s="210"/>
      <c r="F41" s="202">
        <v>180000</v>
      </c>
      <c r="G41" s="202">
        <v>65000</v>
      </c>
      <c r="H41" s="202">
        <v>70000</v>
      </c>
    </row>
    <row r="42" spans="1:8" ht="20.100000000000001" customHeight="1" x14ac:dyDescent="0.2">
      <c r="A42" s="228"/>
      <c r="B42" s="228"/>
      <c r="C42" s="228"/>
      <c r="D42" s="228"/>
      <c r="E42" s="228"/>
      <c r="F42" s="228"/>
      <c r="G42" s="229"/>
      <c r="H42" s="229"/>
    </row>
    <row r="43" spans="1:8" ht="30" customHeight="1" x14ac:dyDescent="0.2">
      <c r="A43" s="227" t="s">
        <v>26</v>
      </c>
      <c r="B43" s="227"/>
      <c r="C43" s="227"/>
      <c r="D43" s="118">
        <f>D39+D31+D24+D15</f>
        <v>7473500</v>
      </c>
      <c r="E43" s="118">
        <f t="shared" ref="E43:H43" si="7">E39+E31+E24+E15</f>
        <v>2302500</v>
      </c>
      <c r="F43" s="118">
        <f t="shared" si="7"/>
        <v>2527500</v>
      </c>
      <c r="G43" s="118">
        <f t="shared" si="7"/>
        <v>2391500</v>
      </c>
      <c r="H43" s="118">
        <f t="shared" si="7"/>
        <v>2554500</v>
      </c>
    </row>
    <row r="44" spans="1:8" ht="21.75" customHeight="1" x14ac:dyDescent="0.2">
      <c r="B44" s="119"/>
      <c r="C44" s="119"/>
      <c r="D44" s="117"/>
      <c r="E44" s="117"/>
      <c r="F44" s="117"/>
      <c r="G44" s="117"/>
      <c r="H44" s="117"/>
    </row>
    <row r="65" spans="5:5" ht="20.100000000000001" customHeight="1" x14ac:dyDescent="0.2">
      <c r="E65" s="116">
        <v>10000</v>
      </c>
    </row>
  </sheetData>
  <mergeCells count="43">
    <mergeCell ref="A39:C39"/>
    <mergeCell ref="A42:H42"/>
    <mergeCell ref="A43:C43"/>
    <mergeCell ref="B38:C38"/>
    <mergeCell ref="B37:C37"/>
    <mergeCell ref="A40:E40"/>
    <mergeCell ref="A41:E41"/>
    <mergeCell ref="B23:C23"/>
    <mergeCell ref="B29:C29"/>
    <mergeCell ref="A31:C31"/>
    <mergeCell ref="A35:H35"/>
    <mergeCell ref="B36:H36"/>
    <mergeCell ref="B28:H28"/>
    <mergeCell ref="A32:E32"/>
    <mergeCell ref="A25:E25"/>
    <mergeCell ref="A26:E26"/>
    <mergeCell ref="A24:C24"/>
    <mergeCell ref="B30:C30"/>
    <mergeCell ref="A33:E33"/>
    <mergeCell ref="B22:C22"/>
    <mergeCell ref="B14:C14"/>
    <mergeCell ref="B13:C13"/>
    <mergeCell ref="B20:H20"/>
    <mergeCell ref="A15:C15"/>
    <mergeCell ref="A16:E16"/>
    <mergeCell ref="A18:E18"/>
    <mergeCell ref="A17:E17"/>
    <mergeCell ref="A34:E34"/>
    <mergeCell ref="A27:H27"/>
    <mergeCell ref="A19:H19"/>
    <mergeCell ref="B1:C1"/>
    <mergeCell ref="B9:C9"/>
    <mergeCell ref="A2:H2"/>
    <mergeCell ref="B3:H3"/>
    <mergeCell ref="B4:C4"/>
    <mergeCell ref="B5:C5"/>
    <mergeCell ref="B6:C6"/>
    <mergeCell ref="B7:C7"/>
    <mergeCell ref="B8:C8"/>
    <mergeCell ref="B10:C10"/>
    <mergeCell ref="B11:C11"/>
    <mergeCell ref="B12:C12"/>
    <mergeCell ref="B21:C21"/>
  </mergeCells>
  <pageMargins left="0.62992125984251968" right="0.15748031496062992" top="1.1417322834645669" bottom="0.55118110236220474" header="0.55118110236220474" footer="0.27559055118110237"/>
  <pageSetup paperSize="9" scale="80" orientation="portrait" r:id="rId1"/>
  <headerFooter alignWithMargins="0">
    <oddHeader xml:space="preserve">&amp;CJEDINSTVENI UPRAVNI ODJEL I OPĆINSKA TIJELA
</oddHeader>
  </headerFooter>
  <rowBreaks count="1" manualBreakCount="1">
    <brk id="4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view="pageBreakPreview" zoomScaleNormal="100" zoomScaleSheetLayoutView="100" workbookViewId="0">
      <selection activeCell="J20" sqref="J20"/>
    </sheetView>
  </sheetViews>
  <sheetFormatPr defaultColWidth="9.140625" defaultRowHeight="20.100000000000001" customHeight="1" x14ac:dyDescent="0.2"/>
  <cols>
    <col min="1" max="1" width="5.5703125" style="98" customWidth="1"/>
    <col min="2" max="2" width="15.7109375" style="123" customWidth="1"/>
    <col min="3" max="3" width="20.7109375" style="123" customWidth="1"/>
    <col min="4" max="5" width="14.7109375" style="98" customWidth="1"/>
    <col min="6" max="6" width="14.7109375" style="141" customWidth="1"/>
    <col min="7" max="8" width="14.7109375" style="98" customWidth="1"/>
    <col min="9" max="9" width="9.140625" style="39"/>
    <col min="10" max="10" width="10.140625" style="39" bestFit="1" customWidth="1"/>
    <col min="11" max="16384" width="9.140625" style="39"/>
  </cols>
  <sheetData>
    <row r="1" spans="1:8" s="37" customFormat="1" ht="33" customHeight="1" x14ac:dyDescent="0.2">
      <c r="A1" s="1" t="s">
        <v>27</v>
      </c>
      <c r="B1" s="232" t="s">
        <v>150</v>
      </c>
      <c r="C1" s="233"/>
      <c r="D1" s="2" t="s">
        <v>8</v>
      </c>
      <c r="E1" s="3" t="s">
        <v>189</v>
      </c>
      <c r="F1" s="139" t="s">
        <v>309</v>
      </c>
      <c r="G1" s="3" t="s">
        <v>190</v>
      </c>
      <c r="H1" s="3" t="s">
        <v>197</v>
      </c>
    </row>
    <row r="2" spans="1:8" s="37" customFormat="1" ht="24.75" customHeight="1" x14ac:dyDescent="0.2">
      <c r="A2" s="234"/>
      <c r="B2" s="234"/>
      <c r="C2" s="234"/>
      <c r="D2" s="234"/>
      <c r="E2" s="234"/>
      <c r="F2" s="234"/>
      <c r="G2" s="234"/>
      <c r="H2" s="234"/>
    </row>
    <row r="3" spans="1:8" s="37" customFormat="1" ht="24.95" customHeight="1" x14ac:dyDescent="0.2">
      <c r="A3" s="103" t="s">
        <v>44</v>
      </c>
      <c r="B3" s="221" t="s">
        <v>209</v>
      </c>
      <c r="C3" s="221"/>
      <c r="D3" s="221"/>
      <c r="E3" s="221"/>
      <c r="F3" s="221"/>
      <c r="G3" s="221"/>
      <c r="H3" s="221"/>
    </row>
    <row r="4" spans="1:8" ht="24.95" customHeight="1" x14ac:dyDescent="0.2">
      <c r="A4" s="7" t="s">
        <v>16</v>
      </c>
      <c r="B4" s="216" t="s">
        <v>103</v>
      </c>
      <c r="C4" s="216"/>
      <c r="D4" s="38">
        <f>F4+G4+H4</f>
        <v>500000</v>
      </c>
      <c r="E4" s="38">
        <v>160000</v>
      </c>
      <c r="F4" s="38">
        <v>160000</v>
      </c>
      <c r="G4" s="38">
        <v>160000</v>
      </c>
      <c r="H4" s="38">
        <v>180000</v>
      </c>
    </row>
    <row r="5" spans="1:8" ht="24.95" customHeight="1" x14ac:dyDescent="0.2">
      <c r="A5" s="7" t="s">
        <v>31</v>
      </c>
      <c r="B5" s="216" t="s">
        <v>104</v>
      </c>
      <c r="C5" s="216"/>
      <c r="D5" s="38">
        <f t="shared" ref="D5:D11" si="0">F5+G5+H5</f>
        <v>6600</v>
      </c>
      <c r="E5" s="38">
        <v>2000</v>
      </c>
      <c r="F5" s="38">
        <v>2000</v>
      </c>
      <c r="G5" s="38">
        <f>ROUND(E5+8%*E5,-2)</f>
        <v>2200</v>
      </c>
      <c r="H5" s="38">
        <f t="shared" ref="H5:H9" si="1">ROUND(G5+8%*G5,-2)</f>
        <v>2400</v>
      </c>
    </row>
    <row r="6" spans="1:8" ht="24.95" customHeight="1" x14ac:dyDescent="0.2">
      <c r="A6" s="7" t="s">
        <v>18</v>
      </c>
      <c r="B6" s="216" t="s">
        <v>105</v>
      </c>
      <c r="C6" s="216"/>
      <c r="D6" s="38">
        <f t="shared" si="0"/>
        <v>48700</v>
      </c>
      <c r="E6" s="38">
        <f>0.5%*3000000</f>
        <v>15000</v>
      </c>
      <c r="F6" s="38">
        <f>0.5%*3000000</f>
        <v>15000</v>
      </c>
      <c r="G6" s="38">
        <f>ROUND(E6+8%*E6,-2)</f>
        <v>16200</v>
      </c>
      <c r="H6" s="38">
        <f t="shared" ref="H6" si="2">ROUND(G6+8%*G6,-2)</f>
        <v>17500</v>
      </c>
    </row>
    <row r="7" spans="1:8" ht="24.95" customHeight="1" x14ac:dyDescent="0.2">
      <c r="A7" s="7" t="s">
        <v>19</v>
      </c>
      <c r="B7" s="216" t="s">
        <v>106</v>
      </c>
      <c r="C7" s="216"/>
      <c r="D7" s="38">
        <f t="shared" si="0"/>
        <v>19500</v>
      </c>
      <c r="E7" s="38">
        <f>0.2%*3000000</f>
        <v>6000</v>
      </c>
      <c r="F7" s="38">
        <f>0.2%*3000000</f>
        <v>6000</v>
      </c>
      <c r="G7" s="38">
        <f>ROUND(E7+8%*E7,-2)</f>
        <v>6500</v>
      </c>
      <c r="H7" s="38">
        <f t="shared" si="1"/>
        <v>7000</v>
      </c>
    </row>
    <row r="8" spans="1:8" ht="24.95" customHeight="1" x14ac:dyDescent="0.2">
      <c r="A8" s="7" t="s">
        <v>20</v>
      </c>
      <c r="B8" s="216" t="s">
        <v>90</v>
      </c>
      <c r="C8" s="216"/>
      <c r="D8" s="38">
        <f t="shared" si="0"/>
        <v>10400</v>
      </c>
      <c r="E8" s="38">
        <v>0</v>
      </c>
      <c r="F8" s="38">
        <v>0</v>
      </c>
      <c r="G8" s="38">
        <v>5000</v>
      </c>
      <c r="H8" s="38">
        <f t="shared" si="1"/>
        <v>5400</v>
      </c>
    </row>
    <row r="9" spans="1:8" ht="24.95" customHeight="1" x14ac:dyDescent="0.2">
      <c r="A9" s="7" t="s">
        <v>56</v>
      </c>
      <c r="B9" s="216" t="s">
        <v>89</v>
      </c>
      <c r="C9" s="216"/>
      <c r="D9" s="38">
        <f t="shared" si="0"/>
        <v>7500</v>
      </c>
      <c r="E9" s="38">
        <v>2300</v>
      </c>
      <c r="F9" s="38">
        <v>2300</v>
      </c>
      <c r="G9" s="38">
        <f>ROUND(E9+8%*E9,-2)</f>
        <v>2500</v>
      </c>
      <c r="H9" s="38">
        <f t="shared" si="1"/>
        <v>2700</v>
      </c>
    </row>
    <row r="10" spans="1:8" ht="24.95" customHeight="1" x14ac:dyDescent="0.2">
      <c r="A10" s="7" t="s">
        <v>57</v>
      </c>
      <c r="B10" s="216" t="s">
        <v>343</v>
      </c>
      <c r="C10" s="216"/>
      <c r="D10" s="38">
        <f t="shared" si="0"/>
        <v>15000</v>
      </c>
      <c r="E10" s="38">
        <v>0</v>
      </c>
      <c r="F10" s="38">
        <v>15000</v>
      </c>
      <c r="G10" s="38">
        <f>ROUND(E10+8%*E10,-2)</f>
        <v>0</v>
      </c>
      <c r="H10" s="38">
        <f>ROUND(G10+8%*G10,-2)</f>
        <v>0</v>
      </c>
    </row>
    <row r="11" spans="1:8" ht="24.95" customHeight="1" x14ac:dyDescent="0.2">
      <c r="A11" s="7" t="s">
        <v>58</v>
      </c>
      <c r="B11" s="216" t="s">
        <v>171</v>
      </c>
      <c r="C11" s="216"/>
      <c r="D11" s="38">
        <f t="shared" si="0"/>
        <v>26000</v>
      </c>
      <c r="E11" s="38">
        <v>0</v>
      </c>
      <c r="F11" s="38">
        <v>0</v>
      </c>
      <c r="G11" s="38">
        <v>26000</v>
      </c>
      <c r="H11" s="38">
        <v>0</v>
      </c>
    </row>
    <row r="12" spans="1:8" ht="24.95" customHeight="1" x14ac:dyDescent="0.2">
      <c r="A12" s="222" t="s">
        <v>9</v>
      </c>
      <c r="B12" s="222"/>
      <c r="C12" s="222"/>
      <c r="D12" s="14">
        <f>SUM(D4:D11)</f>
        <v>633700</v>
      </c>
      <c r="E12" s="14">
        <f>SUM(E4:E11)</f>
        <v>185300</v>
      </c>
      <c r="F12" s="14">
        <f>SUM(F4:F11)</f>
        <v>200300</v>
      </c>
      <c r="G12" s="14">
        <f t="shared" ref="G12" si="3">SUM(G4:G11)</f>
        <v>218400</v>
      </c>
      <c r="H12" s="14">
        <f>SUM(H4:H11)</f>
        <v>215000</v>
      </c>
    </row>
    <row r="13" spans="1:8" ht="24.95" customHeight="1" x14ac:dyDescent="0.2">
      <c r="A13" s="223" t="s">
        <v>355</v>
      </c>
      <c r="B13" s="224"/>
      <c r="C13" s="224"/>
      <c r="D13" s="224"/>
      <c r="E13" s="224"/>
      <c r="F13" s="14">
        <v>200300</v>
      </c>
      <c r="G13" s="203">
        <v>218400</v>
      </c>
      <c r="H13" s="203">
        <v>215000</v>
      </c>
    </row>
    <row r="14" spans="1:8" ht="24.95" customHeight="1" x14ac:dyDescent="0.2">
      <c r="A14" s="237" t="s">
        <v>358</v>
      </c>
      <c r="B14" s="238"/>
      <c r="C14" s="238"/>
      <c r="D14" s="238"/>
      <c r="E14" s="239"/>
      <c r="F14" s="38">
        <v>200300</v>
      </c>
      <c r="G14" s="202">
        <v>218400</v>
      </c>
      <c r="H14" s="202">
        <v>215000</v>
      </c>
    </row>
    <row r="15" spans="1:8" ht="24.95" customHeight="1" x14ac:dyDescent="0.2">
      <c r="A15" s="234"/>
      <c r="B15" s="234"/>
      <c r="C15" s="234"/>
      <c r="D15" s="234"/>
      <c r="E15" s="234"/>
      <c r="F15" s="234"/>
      <c r="G15" s="234"/>
      <c r="H15" s="234"/>
    </row>
    <row r="16" spans="1:8" s="37" customFormat="1" ht="24.95" customHeight="1" x14ac:dyDescent="0.2">
      <c r="A16" s="103" t="s">
        <v>108</v>
      </c>
      <c r="B16" s="221" t="s">
        <v>107</v>
      </c>
      <c r="C16" s="221"/>
      <c r="D16" s="14">
        <f>F16+G16+H16</f>
        <v>24000</v>
      </c>
      <c r="E16" s="14">
        <v>18400</v>
      </c>
      <c r="F16" s="14">
        <v>18400</v>
      </c>
      <c r="G16" s="151">
        <v>1600</v>
      </c>
      <c r="H16" s="151">
        <v>4000</v>
      </c>
    </row>
    <row r="17" spans="1:10" s="37" customFormat="1" ht="24.95" customHeight="1" x14ac:dyDescent="0.2">
      <c r="A17" s="223" t="s">
        <v>355</v>
      </c>
      <c r="B17" s="224"/>
      <c r="C17" s="224"/>
      <c r="D17" s="224"/>
      <c r="E17" s="224"/>
      <c r="F17" s="203">
        <v>18400</v>
      </c>
      <c r="G17" s="203">
        <v>1600</v>
      </c>
      <c r="H17" s="203">
        <v>4000</v>
      </c>
    </row>
    <row r="18" spans="1:10" s="37" customFormat="1" ht="24.95" customHeight="1" x14ac:dyDescent="0.2">
      <c r="A18" s="237" t="s">
        <v>358</v>
      </c>
      <c r="B18" s="238"/>
      <c r="C18" s="238"/>
      <c r="D18" s="238"/>
      <c r="E18" s="239"/>
      <c r="F18" s="202">
        <v>18400</v>
      </c>
      <c r="G18" s="202">
        <v>1600</v>
      </c>
      <c r="H18" s="202">
        <v>4000</v>
      </c>
    </row>
    <row r="19" spans="1:10" ht="24.95" customHeight="1" x14ac:dyDescent="0.2">
      <c r="A19" s="234"/>
      <c r="B19" s="234"/>
      <c r="C19" s="234"/>
      <c r="D19" s="234"/>
      <c r="E19" s="234"/>
      <c r="F19" s="234"/>
      <c r="G19" s="236"/>
      <c r="H19" s="236"/>
    </row>
    <row r="20" spans="1:10" ht="30" customHeight="1" x14ac:dyDescent="0.2">
      <c r="A20" s="222" t="s">
        <v>26</v>
      </c>
      <c r="B20" s="222"/>
      <c r="C20" s="222"/>
      <c r="D20" s="14">
        <f>D12+D16</f>
        <v>657700</v>
      </c>
      <c r="E20" s="14">
        <f>E12+E16</f>
        <v>203700</v>
      </c>
      <c r="F20" s="14">
        <f>F12+F16</f>
        <v>218700</v>
      </c>
      <c r="G20" s="14">
        <f>G12+G16</f>
        <v>220000</v>
      </c>
      <c r="H20" s="14">
        <f>H12+H16</f>
        <v>219000</v>
      </c>
      <c r="J20" s="40"/>
    </row>
    <row r="21" spans="1:10" ht="20.100000000000001" customHeight="1" x14ac:dyDescent="0.2">
      <c r="A21" s="5"/>
      <c r="B21" s="4"/>
      <c r="C21" s="4"/>
      <c r="D21" s="5"/>
      <c r="E21" s="5"/>
      <c r="F21" s="5"/>
      <c r="G21" s="5"/>
      <c r="H21" s="5"/>
    </row>
    <row r="22" spans="1:10" ht="37.5" customHeight="1" x14ac:dyDescent="0.2">
      <c r="A22" s="235"/>
      <c r="B22" s="235"/>
      <c r="C22" s="235"/>
      <c r="D22" s="235"/>
      <c r="E22" s="235"/>
      <c r="F22" s="235"/>
      <c r="G22" s="235"/>
      <c r="H22" s="235"/>
    </row>
    <row r="23" spans="1:10" ht="20.100000000000001" customHeight="1" x14ac:dyDescent="0.2">
      <c r="A23" s="5"/>
      <c r="B23" s="121"/>
      <c r="C23" s="4"/>
      <c r="D23" s="5"/>
      <c r="E23" s="5"/>
      <c r="F23" s="5"/>
      <c r="G23" s="5"/>
      <c r="H23" s="5"/>
    </row>
    <row r="24" spans="1:10" ht="20.100000000000001" customHeight="1" x14ac:dyDescent="0.2">
      <c r="A24" s="5"/>
      <c r="B24" s="121"/>
      <c r="C24" s="4"/>
      <c r="D24" s="5"/>
      <c r="E24" s="5"/>
      <c r="F24" s="5"/>
      <c r="G24" s="5"/>
      <c r="H24" s="5"/>
    </row>
    <row r="25" spans="1:10" ht="20.100000000000001" customHeight="1" x14ac:dyDescent="0.2">
      <c r="A25" s="5"/>
      <c r="B25" s="4"/>
      <c r="C25" s="4"/>
      <c r="D25" s="5"/>
      <c r="E25" s="5"/>
      <c r="F25" s="5"/>
      <c r="G25" s="5"/>
      <c r="H25" s="5"/>
    </row>
    <row r="26" spans="1:10" ht="20.100000000000001" customHeight="1" x14ac:dyDescent="0.2">
      <c r="A26" s="5"/>
      <c r="B26" s="4"/>
      <c r="C26" s="4"/>
      <c r="D26" s="5"/>
      <c r="E26" s="122"/>
      <c r="F26" s="122"/>
      <c r="G26" s="122"/>
      <c r="H26" s="5"/>
    </row>
    <row r="27" spans="1:10" ht="20.100000000000001" customHeight="1" x14ac:dyDescent="0.2">
      <c r="A27" s="5"/>
      <c r="B27" s="4"/>
      <c r="C27" s="4"/>
      <c r="D27" s="5"/>
      <c r="E27" s="122"/>
      <c r="F27" s="122"/>
      <c r="G27" s="122"/>
      <c r="H27" s="5"/>
    </row>
    <row r="28" spans="1:10" ht="20.100000000000001" customHeight="1" x14ac:dyDescent="0.2">
      <c r="A28" s="5"/>
      <c r="B28" s="4"/>
      <c r="C28" s="4"/>
      <c r="D28" s="5"/>
      <c r="E28" s="5"/>
      <c r="F28" s="5"/>
      <c r="G28" s="5"/>
      <c r="H28" s="5"/>
    </row>
    <row r="29" spans="1:10" ht="20.100000000000001" customHeight="1" x14ac:dyDescent="0.2">
      <c r="A29" s="5"/>
      <c r="B29" s="4"/>
      <c r="C29" s="4"/>
      <c r="D29" s="5"/>
      <c r="E29" s="122"/>
      <c r="F29" s="122"/>
      <c r="G29" s="122"/>
      <c r="H29" s="5"/>
    </row>
    <row r="30" spans="1:10" ht="20.100000000000001" customHeight="1" x14ac:dyDescent="0.2">
      <c r="A30" s="5"/>
      <c r="B30" s="4"/>
      <c r="C30" s="4"/>
      <c r="D30" s="5"/>
      <c r="E30" s="5"/>
      <c r="F30" s="5"/>
      <c r="G30" s="5"/>
      <c r="H30" s="5"/>
    </row>
    <row r="31" spans="1:10" ht="20.100000000000001" customHeight="1" x14ac:dyDescent="0.2">
      <c r="A31" s="5"/>
      <c r="B31" s="4"/>
      <c r="C31" s="4"/>
      <c r="D31" s="5"/>
      <c r="E31" s="5"/>
      <c r="F31" s="5"/>
      <c r="G31" s="5"/>
      <c r="H31" s="5"/>
    </row>
    <row r="32" spans="1:10" ht="20.100000000000001" customHeight="1" x14ac:dyDescent="0.2">
      <c r="A32" s="5"/>
      <c r="B32" s="4"/>
      <c r="C32" s="4"/>
      <c r="D32" s="5"/>
      <c r="E32" s="5"/>
      <c r="F32" s="5"/>
      <c r="G32" s="5"/>
      <c r="H32" s="5"/>
    </row>
    <row r="33" spans="1:8" ht="20.100000000000001" customHeight="1" x14ac:dyDescent="0.2">
      <c r="A33" s="5"/>
      <c r="B33" s="4"/>
      <c r="C33" s="4"/>
      <c r="D33" s="5"/>
      <c r="E33" s="5"/>
      <c r="F33" s="5"/>
      <c r="G33" s="5"/>
      <c r="H33" s="5"/>
    </row>
    <row r="34" spans="1:8" ht="20.100000000000001" customHeight="1" x14ac:dyDescent="0.2">
      <c r="A34" s="5"/>
      <c r="B34" s="4"/>
      <c r="C34" s="4"/>
      <c r="D34" s="5"/>
      <c r="E34" s="5"/>
      <c r="F34" s="5"/>
      <c r="G34" s="5"/>
      <c r="H34" s="5"/>
    </row>
    <row r="35" spans="1:8" ht="20.100000000000001" customHeight="1" x14ac:dyDescent="0.2">
      <c r="A35" s="5"/>
      <c r="B35" s="4"/>
      <c r="C35" s="4"/>
      <c r="D35" s="5"/>
      <c r="E35" s="5"/>
      <c r="F35" s="5"/>
      <c r="G35" s="5"/>
      <c r="H35" s="5"/>
    </row>
    <row r="36" spans="1:8" ht="20.100000000000001" customHeight="1" x14ac:dyDescent="0.2">
      <c r="A36" s="5"/>
      <c r="B36" s="4"/>
      <c r="C36" s="4"/>
      <c r="D36" s="5"/>
      <c r="E36" s="5"/>
      <c r="F36" s="5"/>
      <c r="G36" s="5"/>
      <c r="H36" s="5"/>
    </row>
    <row r="37" spans="1:8" ht="20.100000000000001" customHeight="1" x14ac:dyDescent="0.2">
      <c r="A37" s="5"/>
      <c r="B37" s="4"/>
      <c r="C37" s="4"/>
      <c r="D37" s="5"/>
      <c r="E37" s="5"/>
      <c r="F37" s="5"/>
      <c r="G37" s="5"/>
      <c r="H37" s="5"/>
    </row>
    <row r="38" spans="1:8" ht="20.100000000000001" customHeight="1" x14ac:dyDescent="0.2">
      <c r="A38" s="5"/>
      <c r="B38" s="4"/>
      <c r="C38" s="4"/>
      <c r="D38" s="5"/>
      <c r="E38" s="5"/>
      <c r="F38" s="5"/>
      <c r="G38" s="5"/>
      <c r="H38" s="5"/>
    </row>
    <row r="39" spans="1:8" ht="20.100000000000001" customHeight="1" x14ac:dyDescent="0.2">
      <c r="A39" s="5"/>
      <c r="B39" s="4"/>
      <c r="C39" s="4"/>
      <c r="D39" s="5"/>
      <c r="E39" s="5"/>
      <c r="F39" s="5"/>
      <c r="G39" s="5"/>
      <c r="H39" s="5"/>
    </row>
    <row r="40" spans="1:8" ht="20.100000000000001" customHeight="1" x14ac:dyDescent="0.2">
      <c r="A40" s="5"/>
      <c r="B40" s="4"/>
      <c r="C40" s="4"/>
      <c r="D40" s="5"/>
      <c r="E40" s="5"/>
      <c r="F40" s="5"/>
      <c r="G40" s="5"/>
      <c r="H40" s="5"/>
    </row>
    <row r="41" spans="1:8" ht="20.100000000000001" customHeight="1" x14ac:dyDescent="0.2">
      <c r="A41" s="5"/>
      <c r="B41" s="4"/>
      <c r="C41" s="4"/>
      <c r="D41" s="5"/>
      <c r="E41" s="5"/>
      <c r="F41" s="5"/>
      <c r="G41" s="5"/>
      <c r="H41" s="5"/>
    </row>
    <row r="42" spans="1:8" ht="20.100000000000001" customHeight="1" x14ac:dyDescent="0.2">
      <c r="A42" s="5"/>
      <c r="B42" s="4"/>
      <c r="C42" s="4"/>
      <c r="D42" s="5"/>
      <c r="E42" s="5"/>
      <c r="F42" s="5"/>
      <c r="G42" s="5"/>
      <c r="H42" s="5"/>
    </row>
    <row r="43" spans="1:8" ht="20.100000000000001" customHeight="1" x14ac:dyDescent="0.2">
      <c r="A43" s="5"/>
      <c r="B43" s="4"/>
      <c r="C43" s="4"/>
      <c r="D43" s="5"/>
      <c r="E43" s="5"/>
      <c r="F43" s="5"/>
      <c r="G43" s="5"/>
      <c r="H43" s="5"/>
    </row>
    <row r="44" spans="1:8" ht="20.100000000000001" customHeight="1" x14ac:dyDescent="0.2">
      <c r="A44" s="5"/>
      <c r="B44" s="4"/>
      <c r="C44" s="4"/>
      <c r="D44" s="5"/>
      <c r="E44" s="5"/>
      <c r="F44" s="5"/>
      <c r="G44" s="5"/>
      <c r="H44" s="5"/>
    </row>
    <row r="45" spans="1:8" ht="20.100000000000001" customHeight="1" x14ac:dyDescent="0.2">
      <c r="A45" s="5"/>
      <c r="B45" s="4"/>
      <c r="C45" s="4"/>
      <c r="D45" s="5"/>
      <c r="E45" s="5">
        <v>10000</v>
      </c>
      <c r="F45" s="5"/>
      <c r="G45" s="5"/>
      <c r="H45" s="5"/>
    </row>
    <row r="46" spans="1:8" ht="20.100000000000001" customHeight="1" x14ac:dyDescent="0.2">
      <c r="A46" s="5"/>
      <c r="B46" s="4"/>
      <c r="C46" s="4"/>
      <c r="D46" s="5"/>
      <c r="E46" s="5"/>
      <c r="F46" s="5"/>
      <c r="G46" s="5"/>
      <c r="H46" s="5"/>
    </row>
    <row r="47" spans="1:8" ht="20.100000000000001" customHeight="1" x14ac:dyDescent="0.2">
      <c r="A47" s="5"/>
      <c r="B47" s="4"/>
      <c r="C47" s="4"/>
      <c r="D47" s="5"/>
      <c r="E47" s="5"/>
      <c r="F47" s="5"/>
      <c r="G47" s="5"/>
      <c r="H47" s="5"/>
    </row>
    <row r="48" spans="1:8" ht="20.100000000000001" customHeight="1" x14ac:dyDescent="0.2">
      <c r="A48" s="5"/>
      <c r="B48" s="4"/>
    </row>
    <row r="49" spans="1:2" ht="20.100000000000001" customHeight="1" x14ac:dyDescent="0.2">
      <c r="A49" s="5"/>
      <c r="B49" s="4"/>
    </row>
    <row r="50" spans="1:2" ht="20.100000000000001" customHeight="1" x14ac:dyDescent="0.2">
      <c r="A50" s="5"/>
      <c r="B50" s="4"/>
    </row>
    <row r="51" spans="1:2" ht="20.100000000000001" customHeight="1" x14ac:dyDescent="0.2">
      <c r="A51" s="5"/>
      <c r="B51" s="4"/>
    </row>
    <row r="52" spans="1:2" ht="20.100000000000001" customHeight="1" x14ac:dyDescent="0.2">
      <c r="A52" s="5"/>
      <c r="B52" s="4"/>
    </row>
    <row r="53" spans="1:2" ht="20.100000000000001" customHeight="1" x14ac:dyDescent="0.2">
      <c r="A53" s="5"/>
      <c r="B53" s="4"/>
    </row>
    <row r="54" spans="1:2" ht="20.100000000000001" customHeight="1" x14ac:dyDescent="0.2">
      <c r="B54" s="4"/>
    </row>
  </sheetData>
  <mergeCells count="21">
    <mergeCell ref="A22:H22"/>
    <mergeCell ref="A20:C20"/>
    <mergeCell ref="B10:C10"/>
    <mergeCell ref="A19:H19"/>
    <mergeCell ref="B16:C16"/>
    <mergeCell ref="B11:C11"/>
    <mergeCell ref="A15:H15"/>
    <mergeCell ref="A17:E17"/>
    <mergeCell ref="A18:E18"/>
    <mergeCell ref="A13:E13"/>
    <mergeCell ref="A14:E14"/>
    <mergeCell ref="B8:C8"/>
    <mergeCell ref="B9:C9"/>
    <mergeCell ref="A12:C12"/>
    <mergeCell ref="B1:C1"/>
    <mergeCell ref="B4:C4"/>
    <mergeCell ref="B5:C5"/>
    <mergeCell ref="B6:C6"/>
    <mergeCell ref="B7:C7"/>
    <mergeCell ref="B3:H3"/>
    <mergeCell ref="A2:H2"/>
  </mergeCells>
  <pageMargins left="0.62992125984251968" right="0.15748031496062992" top="1.096875" bottom="0.69133333333333336" header="0.72187500000000004" footer="0.27559055118110237"/>
  <pageSetup paperSize="9" scale="80" orientation="portrait" r:id="rId1"/>
  <headerFooter alignWithMargins="0">
    <oddHeader>&amp;C&amp;A</oddHead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9"/>
  <sheetViews>
    <sheetView view="pageBreakPreview" topLeftCell="A70" zoomScale="115" zoomScaleNormal="100" zoomScaleSheetLayoutView="115" workbookViewId="0">
      <selection activeCell="F10" sqref="F10"/>
    </sheetView>
  </sheetViews>
  <sheetFormatPr defaultColWidth="9.140625" defaultRowHeight="20.100000000000001" customHeight="1" x14ac:dyDescent="0.2"/>
  <cols>
    <col min="1" max="1" width="5.5703125" style="98" customWidth="1"/>
    <col min="2" max="2" width="11.42578125" style="123" customWidth="1"/>
    <col min="3" max="3" width="20.85546875" style="98" customWidth="1"/>
    <col min="4" max="5" width="13.7109375" style="98" customWidth="1"/>
    <col min="6" max="6" width="13.7109375" style="126" customWidth="1"/>
    <col min="7" max="8" width="13.7109375" style="98" customWidth="1"/>
    <col min="9" max="11" width="9.140625" style="39"/>
    <col min="12" max="12" width="20.85546875" style="39" customWidth="1"/>
    <col min="13" max="16384" width="9.140625" style="39"/>
  </cols>
  <sheetData>
    <row r="1" spans="1:16" s="37" customFormat="1" ht="30" customHeight="1" x14ac:dyDescent="0.2">
      <c r="A1" s="1" t="s">
        <v>27</v>
      </c>
      <c r="B1" s="243" t="s">
        <v>150</v>
      </c>
      <c r="C1" s="243"/>
      <c r="D1" s="2" t="s">
        <v>8</v>
      </c>
      <c r="E1" s="3" t="s">
        <v>189</v>
      </c>
      <c r="F1" s="139" t="s">
        <v>309</v>
      </c>
      <c r="G1" s="3" t="s">
        <v>190</v>
      </c>
      <c r="H1" s="3" t="s">
        <v>197</v>
      </c>
    </row>
    <row r="2" spans="1:16" s="37" customFormat="1" ht="17.45" customHeight="1" x14ac:dyDescent="0.2">
      <c r="A2" s="234"/>
      <c r="B2" s="234"/>
      <c r="C2" s="234"/>
      <c r="D2" s="234"/>
      <c r="E2" s="234"/>
      <c r="F2" s="234"/>
      <c r="G2" s="234"/>
      <c r="H2" s="234"/>
    </row>
    <row r="3" spans="1:16" s="37" customFormat="1" ht="17.45" customHeight="1" x14ac:dyDescent="0.2">
      <c r="A3" s="103" t="s">
        <v>44</v>
      </c>
      <c r="B3" s="221" t="s">
        <v>357</v>
      </c>
      <c r="C3" s="221"/>
      <c r="D3" s="221"/>
      <c r="E3" s="221"/>
      <c r="F3" s="221"/>
      <c r="G3" s="221"/>
      <c r="H3" s="221"/>
    </row>
    <row r="4" spans="1:16" ht="19.5" customHeight="1" x14ac:dyDescent="0.2">
      <c r="A4" s="7" t="s">
        <v>43</v>
      </c>
      <c r="B4" s="230" t="s">
        <v>367</v>
      </c>
      <c r="C4" s="231"/>
      <c r="D4" s="158">
        <f>F4+G4+H4</f>
        <v>642100</v>
      </c>
      <c r="E4" s="158">
        <v>187000</v>
      </c>
      <c r="F4" s="158">
        <v>207100</v>
      </c>
      <c r="G4" s="158">
        <v>207000</v>
      </c>
      <c r="H4" s="158">
        <v>228000</v>
      </c>
      <c r="J4" s="197"/>
      <c r="K4" s="5"/>
      <c r="L4" s="5"/>
      <c r="M4" s="5"/>
      <c r="N4" s="5"/>
      <c r="O4" s="5"/>
      <c r="P4" s="5"/>
    </row>
    <row r="5" spans="1:16" ht="19.5" customHeight="1" x14ac:dyDescent="0.2">
      <c r="A5" s="223" t="s">
        <v>355</v>
      </c>
      <c r="B5" s="224"/>
      <c r="C5" s="224"/>
      <c r="D5" s="224"/>
      <c r="E5" s="224"/>
      <c r="F5" s="158">
        <f>SUM(F6:F10)</f>
        <v>207100</v>
      </c>
      <c r="G5" s="203">
        <f t="shared" ref="G5:H5" si="0">SUM(G6:G10)</f>
        <v>207000</v>
      </c>
      <c r="H5" s="203">
        <f t="shared" si="0"/>
        <v>228000</v>
      </c>
      <c r="J5" s="197"/>
      <c r="K5" s="5"/>
      <c r="L5" s="5"/>
      <c r="M5" s="5"/>
      <c r="N5" s="5"/>
      <c r="O5" s="5"/>
      <c r="P5" s="5"/>
    </row>
    <row r="6" spans="1:16" ht="19.5" customHeight="1" x14ac:dyDescent="0.2">
      <c r="A6" s="237" t="s">
        <v>389</v>
      </c>
      <c r="B6" s="238"/>
      <c r="C6" s="238"/>
      <c r="D6" s="238"/>
      <c r="E6" s="239"/>
      <c r="F6" s="159">
        <v>1000</v>
      </c>
      <c r="G6" s="202">
        <v>1000</v>
      </c>
      <c r="H6" s="202">
        <v>1200</v>
      </c>
      <c r="J6" s="197"/>
      <c r="K6" s="5"/>
      <c r="L6" s="5"/>
      <c r="M6" s="5"/>
      <c r="N6" s="5"/>
      <c r="O6" s="5"/>
      <c r="P6" s="5"/>
    </row>
    <row r="7" spans="1:16" ht="19.5" customHeight="1" x14ac:dyDescent="0.2">
      <c r="A7" s="155"/>
      <c r="B7" s="156"/>
      <c r="C7" s="156"/>
      <c r="D7" s="156"/>
      <c r="E7" s="157" t="s">
        <v>390</v>
      </c>
      <c r="F7" s="159">
        <v>1100</v>
      </c>
      <c r="G7" s="202">
        <v>0</v>
      </c>
      <c r="H7" s="202">
        <v>0</v>
      </c>
      <c r="J7" s="197"/>
      <c r="K7" s="5"/>
      <c r="L7" s="5"/>
      <c r="M7" s="5"/>
      <c r="N7" s="5"/>
      <c r="O7" s="5"/>
      <c r="P7" s="5"/>
    </row>
    <row r="8" spans="1:16" ht="19.5" customHeight="1" x14ac:dyDescent="0.2">
      <c r="A8" s="237" t="s">
        <v>391</v>
      </c>
      <c r="B8" s="238"/>
      <c r="C8" s="238"/>
      <c r="D8" s="238"/>
      <c r="E8" s="239"/>
      <c r="F8" s="159">
        <v>18000</v>
      </c>
      <c r="G8" s="202">
        <v>20000</v>
      </c>
      <c r="H8" s="202">
        <v>30000</v>
      </c>
      <c r="J8" s="197"/>
      <c r="K8" s="5"/>
      <c r="L8" s="5"/>
      <c r="M8" s="5"/>
      <c r="N8" s="5"/>
      <c r="O8" s="5"/>
      <c r="P8" s="5"/>
    </row>
    <row r="9" spans="1:16" ht="19.5" customHeight="1" x14ac:dyDescent="0.2">
      <c r="A9" s="237" t="s">
        <v>392</v>
      </c>
      <c r="B9" s="238"/>
      <c r="C9" s="238"/>
      <c r="D9" s="238"/>
      <c r="E9" s="239"/>
      <c r="F9" s="159">
        <v>8000</v>
      </c>
      <c r="G9" s="202">
        <v>8000</v>
      </c>
      <c r="H9" s="202">
        <v>8000</v>
      </c>
      <c r="J9" s="197"/>
      <c r="K9" s="5"/>
      <c r="L9" s="5"/>
      <c r="M9" s="5"/>
      <c r="N9" s="5"/>
      <c r="O9" s="5"/>
      <c r="P9" s="5"/>
    </row>
    <row r="10" spans="1:16" ht="19.5" customHeight="1" x14ac:dyDescent="0.2">
      <c r="A10" s="237" t="s">
        <v>358</v>
      </c>
      <c r="B10" s="238"/>
      <c r="C10" s="238"/>
      <c r="D10" s="238"/>
      <c r="E10" s="239"/>
      <c r="F10" s="159">
        <v>179000</v>
      </c>
      <c r="G10" s="202">
        <v>178000</v>
      </c>
      <c r="H10" s="202">
        <v>188800</v>
      </c>
      <c r="J10" s="197"/>
      <c r="K10" s="5"/>
      <c r="L10" s="5"/>
      <c r="M10" s="5"/>
      <c r="N10" s="5"/>
      <c r="O10" s="5"/>
      <c r="P10" s="5"/>
    </row>
    <row r="11" spans="1:16" ht="19.5" customHeight="1" x14ac:dyDescent="0.2">
      <c r="A11" s="7" t="s">
        <v>108</v>
      </c>
      <c r="B11" s="221" t="s">
        <v>191</v>
      </c>
      <c r="C11" s="221"/>
      <c r="D11" s="221"/>
      <c r="E11" s="221"/>
      <c r="F11" s="221"/>
      <c r="G11" s="221"/>
      <c r="H11" s="221"/>
      <c r="J11" s="197"/>
      <c r="K11" s="5"/>
      <c r="L11" s="5"/>
      <c r="M11" s="5"/>
      <c r="N11" s="5"/>
      <c r="O11" s="5"/>
      <c r="P11" s="5"/>
    </row>
    <row r="12" spans="1:16" ht="17.45" customHeight="1" x14ac:dyDescent="0.2">
      <c r="A12" s="7" t="s">
        <v>17</v>
      </c>
      <c r="B12" s="230" t="s">
        <v>210</v>
      </c>
      <c r="C12" s="231"/>
      <c r="D12" s="38">
        <f>F12+G12+H12</f>
        <v>150000</v>
      </c>
      <c r="E12" s="38">
        <v>46000</v>
      </c>
      <c r="F12" s="38">
        <v>46000</v>
      </c>
      <c r="G12" s="38">
        <f>ROUND(E12*1.08, -3)</f>
        <v>50000</v>
      </c>
      <c r="H12" s="38">
        <f>ROUND(G12*1.08, -3)</f>
        <v>54000</v>
      </c>
      <c r="J12" s="197"/>
      <c r="K12" s="5"/>
      <c r="L12" s="5"/>
      <c r="M12" s="5"/>
      <c r="N12" s="5"/>
      <c r="O12" s="5"/>
      <c r="P12" s="5"/>
    </row>
    <row r="13" spans="1:16" ht="17.45" customHeight="1" x14ac:dyDescent="0.2">
      <c r="A13" s="222" t="s">
        <v>9</v>
      </c>
      <c r="B13" s="222"/>
      <c r="C13" s="222"/>
      <c r="D13" s="14">
        <f t="shared" ref="D13" si="1">F13+G13+H13</f>
        <v>150000</v>
      </c>
      <c r="E13" s="14">
        <f>SUM(E12)</f>
        <v>46000</v>
      </c>
      <c r="F13" s="14">
        <f>SUM(F12)</f>
        <v>46000</v>
      </c>
      <c r="G13" s="158">
        <f t="shared" ref="G13:H13" si="2">SUM(G12)</f>
        <v>50000</v>
      </c>
      <c r="H13" s="158">
        <f t="shared" si="2"/>
        <v>54000</v>
      </c>
      <c r="J13" s="197"/>
      <c r="K13" s="5"/>
      <c r="L13" s="5"/>
      <c r="M13" s="5"/>
      <c r="N13" s="5"/>
      <c r="O13" s="5"/>
      <c r="P13" s="5"/>
    </row>
    <row r="14" spans="1:16" ht="17.45" customHeight="1" x14ac:dyDescent="0.2">
      <c r="A14" s="223" t="s">
        <v>355</v>
      </c>
      <c r="B14" s="224"/>
      <c r="C14" s="224"/>
      <c r="D14" s="224"/>
      <c r="E14" s="224"/>
      <c r="F14" s="203">
        <v>46000</v>
      </c>
      <c r="G14" s="203">
        <v>50000</v>
      </c>
      <c r="H14" s="203">
        <v>54000</v>
      </c>
    </row>
    <row r="15" spans="1:16" ht="17.45" customHeight="1" x14ac:dyDescent="0.2">
      <c r="A15" s="237" t="s">
        <v>358</v>
      </c>
      <c r="B15" s="238"/>
      <c r="C15" s="238"/>
      <c r="D15" s="238"/>
      <c r="E15" s="239"/>
      <c r="F15" s="202">
        <v>46000</v>
      </c>
      <c r="G15" s="202">
        <v>50000</v>
      </c>
      <c r="H15" s="202">
        <v>54000</v>
      </c>
    </row>
    <row r="16" spans="1:16" ht="17.45" customHeight="1" x14ac:dyDescent="0.2">
      <c r="A16" s="211"/>
      <c r="B16" s="212"/>
      <c r="C16" s="212"/>
      <c r="D16" s="212"/>
      <c r="E16" s="212"/>
      <c r="F16" s="212"/>
      <c r="G16" s="212"/>
      <c r="H16" s="213"/>
    </row>
    <row r="17" spans="1:8" ht="17.45" customHeight="1" x14ac:dyDescent="0.2">
      <c r="A17" s="103" t="s">
        <v>45</v>
      </c>
      <c r="B17" s="244" t="s">
        <v>109</v>
      </c>
      <c r="C17" s="245"/>
      <c r="D17" s="14">
        <f>F17+G17+H17</f>
        <v>162000</v>
      </c>
      <c r="E17" s="14">
        <v>50000</v>
      </c>
      <c r="F17" s="14">
        <v>50000</v>
      </c>
      <c r="G17" s="14">
        <f>ROUND(E17*1.08, -3)</f>
        <v>54000</v>
      </c>
      <c r="H17" s="14">
        <f>ROUND(G17*1.08, -3)</f>
        <v>58000</v>
      </c>
    </row>
    <row r="18" spans="1:8" ht="17.45" customHeight="1" x14ac:dyDescent="0.2">
      <c r="A18" s="223" t="s">
        <v>355</v>
      </c>
      <c r="B18" s="224"/>
      <c r="C18" s="224"/>
      <c r="D18" s="224"/>
      <c r="E18" s="224"/>
      <c r="F18" s="203">
        <v>50000</v>
      </c>
      <c r="G18" s="203">
        <v>54000</v>
      </c>
      <c r="H18" s="203">
        <v>58000</v>
      </c>
    </row>
    <row r="19" spans="1:8" ht="17.45" customHeight="1" x14ac:dyDescent="0.2">
      <c r="A19" s="237" t="s">
        <v>358</v>
      </c>
      <c r="B19" s="238"/>
      <c r="C19" s="238"/>
      <c r="D19" s="238"/>
      <c r="E19" s="239"/>
      <c r="F19" s="202">
        <v>50000</v>
      </c>
      <c r="G19" s="202">
        <v>54000</v>
      </c>
      <c r="H19" s="202">
        <v>58000</v>
      </c>
    </row>
    <row r="20" spans="1:8" ht="17.45" customHeight="1" x14ac:dyDescent="0.2">
      <c r="A20" s="234"/>
      <c r="B20" s="234"/>
      <c r="C20" s="234"/>
      <c r="D20" s="234"/>
      <c r="E20" s="234"/>
      <c r="F20" s="234"/>
      <c r="G20" s="234"/>
      <c r="H20" s="234"/>
    </row>
    <row r="21" spans="1:8" ht="17.45" customHeight="1" x14ac:dyDescent="0.2">
      <c r="A21" s="103" t="s">
        <v>46</v>
      </c>
      <c r="B21" s="244" t="s">
        <v>110</v>
      </c>
      <c r="C21" s="245"/>
      <c r="D21" s="14">
        <f>F21+G21+H21</f>
        <v>520000</v>
      </c>
      <c r="E21" s="14">
        <v>160000</v>
      </c>
      <c r="F21" s="14">
        <v>160000</v>
      </c>
      <c r="G21" s="14">
        <f>ROUND(E21*1.08, -3)</f>
        <v>173000</v>
      </c>
      <c r="H21" s="14">
        <f>ROUND(G21*1.08, -3)</f>
        <v>187000</v>
      </c>
    </row>
    <row r="22" spans="1:8" ht="17.45" customHeight="1" x14ac:dyDescent="0.2">
      <c r="A22" s="223" t="s">
        <v>355</v>
      </c>
      <c r="B22" s="224"/>
      <c r="C22" s="224"/>
      <c r="D22" s="224"/>
      <c r="E22" s="224"/>
      <c r="F22" s="203">
        <v>160000</v>
      </c>
      <c r="G22" s="203">
        <v>173000</v>
      </c>
      <c r="H22" s="203">
        <v>187000</v>
      </c>
    </row>
    <row r="23" spans="1:8" ht="17.45" customHeight="1" x14ac:dyDescent="0.2">
      <c r="A23" s="237" t="s">
        <v>358</v>
      </c>
      <c r="B23" s="238"/>
      <c r="C23" s="238"/>
      <c r="D23" s="238"/>
      <c r="E23" s="239"/>
      <c r="F23" s="202">
        <v>160000</v>
      </c>
      <c r="G23" s="202">
        <v>173000</v>
      </c>
      <c r="H23" s="202">
        <v>187000</v>
      </c>
    </row>
    <row r="24" spans="1:8" ht="17.45" customHeight="1" x14ac:dyDescent="0.2">
      <c r="A24" s="234"/>
      <c r="B24" s="234"/>
      <c r="C24" s="234"/>
      <c r="D24" s="234"/>
      <c r="E24" s="234"/>
      <c r="F24" s="234"/>
      <c r="G24" s="234"/>
      <c r="H24" s="234"/>
    </row>
    <row r="25" spans="1:8" ht="17.45" customHeight="1" x14ac:dyDescent="0.2">
      <c r="A25" s="103" t="s">
        <v>47</v>
      </c>
      <c r="B25" s="221" t="s">
        <v>111</v>
      </c>
      <c r="C25" s="221"/>
      <c r="D25" s="221"/>
      <c r="E25" s="221"/>
      <c r="F25" s="221"/>
      <c r="G25" s="221"/>
      <c r="H25" s="221"/>
    </row>
    <row r="26" spans="1:8" ht="17.45" customHeight="1" x14ac:dyDescent="0.2">
      <c r="A26" s="7" t="s">
        <v>43</v>
      </c>
      <c r="B26" s="216" t="s">
        <v>112</v>
      </c>
      <c r="C26" s="216"/>
      <c r="D26" s="38">
        <f t="shared" ref="D26:D35" si="3">F26+G26+H26</f>
        <v>129000</v>
      </c>
      <c r="E26" s="38">
        <v>40000</v>
      </c>
      <c r="F26" s="38">
        <v>40000</v>
      </c>
      <c r="G26" s="38">
        <f t="shared" ref="G26:G33" si="4">ROUND(E26*1.08, -3)</f>
        <v>43000</v>
      </c>
      <c r="H26" s="38">
        <f t="shared" ref="H26" si="5">ROUND(G26*1.08, -3)</f>
        <v>46000</v>
      </c>
    </row>
    <row r="27" spans="1:8" ht="17.45" customHeight="1" x14ac:dyDescent="0.2">
      <c r="A27" s="7" t="s">
        <v>17</v>
      </c>
      <c r="B27" s="216" t="s">
        <v>183</v>
      </c>
      <c r="C27" s="216"/>
      <c r="D27" s="38">
        <f>F27+G27+H27</f>
        <v>71000</v>
      </c>
      <c r="E27" s="38">
        <v>20000</v>
      </c>
      <c r="F27" s="38">
        <v>25000</v>
      </c>
      <c r="G27" s="38">
        <f t="shared" si="4"/>
        <v>22000</v>
      </c>
      <c r="H27" s="38">
        <f t="shared" ref="H27" si="6">ROUND(G27*1.08, -3)</f>
        <v>24000</v>
      </c>
    </row>
    <row r="28" spans="1:8" ht="17.45" customHeight="1" x14ac:dyDescent="0.2">
      <c r="A28" s="7" t="s">
        <v>48</v>
      </c>
      <c r="B28" s="216" t="s">
        <v>344</v>
      </c>
      <c r="C28" s="216"/>
      <c r="D28" s="38">
        <f>F28+G28+H28</f>
        <v>40000</v>
      </c>
      <c r="E28" s="38">
        <v>30000</v>
      </c>
      <c r="F28" s="149">
        <v>40000</v>
      </c>
      <c r="G28" s="38"/>
      <c r="H28" s="38"/>
    </row>
    <row r="29" spans="1:8" ht="17.45" customHeight="1" x14ac:dyDescent="0.2">
      <c r="A29" s="7" t="s">
        <v>49</v>
      </c>
      <c r="B29" s="216" t="s">
        <v>211</v>
      </c>
      <c r="C29" s="216"/>
      <c r="D29" s="38">
        <f t="shared" si="3"/>
        <v>3000</v>
      </c>
      <c r="E29" s="38">
        <v>1000</v>
      </c>
      <c r="F29" s="38">
        <v>1000</v>
      </c>
      <c r="G29" s="38">
        <f t="shared" si="4"/>
        <v>1000</v>
      </c>
      <c r="H29" s="38">
        <f t="shared" ref="H29" si="7">ROUND(G29*1.08, -3)</f>
        <v>1000</v>
      </c>
    </row>
    <row r="30" spans="1:8" ht="17.45" customHeight="1" x14ac:dyDescent="0.2">
      <c r="A30" s="7" t="s">
        <v>50</v>
      </c>
      <c r="B30" s="230" t="s">
        <v>213</v>
      </c>
      <c r="C30" s="231"/>
      <c r="D30" s="38">
        <f t="shared" si="3"/>
        <v>520000</v>
      </c>
      <c r="E30" s="38">
        <v>160000</v>
      </c>
      <c r="F30" s="38">
        <v>160000</v>
      </c>
      <c r="G30" s="38">
        <f t="shared" si="4"/>
        <v>173000</v>
      </c>
      <c r="H30" s="38">
        <f t="shared" ref="H30" si="8">ROUND(G30*1.08, -3)</f>
        <v>187000</v>
      </c>
    </row>
    <row r="31" spans="1:8" ht="17.45" customHeight="1" x14ac:dyDescent="0.2">
      <c r="A31" s="7" t="s">
        <v>21</v>
      </c>
      <c r="B31" s="216" t="s">
        <v>113</v>
      </c>
      <c r="C31" s="216"/>
      <c r="D31" s="38">
        <f t="shared" si="3"/>
        <v>0</v>
      </c>
      <c r="E31" s="38">
        <v>0</v>
      </c>
      <c r="F31" s="38">
        <v>0</v>
      </c>
      <c r="G31" s="38">
        <f t="shared" si="4"/>
        <v>0</v>
      </c>
      <c r="H31" s="38">
        <f t="shared" ref="H31" si="9">ROUND(G31*1.08, -3)</f>
        <v>0</v>
      </c>
    </row>
    <row r="32" spans="1:8" ht="17.45" customHeight="1" x14ac:dyDescent="0.2">
      <c r="A32" s="7" t="s">
        <v>22</v>
      </c>
      <c r="B32" s="216" t="s">
        <v>212</v>
      </c>
      <c r="C32" s="216"/>
      <c r="D32" s="38">
        <f t="shared" si="3"/>
        <v>15000</v>
      </c>
      <c r="E32" s="38">
        <v>5000</v>
      </c>
      <c r="F32" s="38">
        <v>5000</v>
      </c>
      <c r="G32" s="38">
        <f t="shared" si="4"/>
        <v>5000</v>
      </c>
      <c r="H32" s="38">
        <f t="shared" ref="H32" si="10">ROUND(G32*1.08, -3)</f>
        <v>5000</v>
      </c>
    </row>
    <row r="33" spans="1:8" ht="17.45" customHeight="1" x14ac:dyDescent="0.2">
      <c r="A33" s="7" t="s">
        <v>23</v>
      </c>
      <c r="B33" s="216" t="s">
        <v>32</v>
      </c>
      <c r="C33" s="216"/>
      <c r="D33" s="38">
        <f t="shared" si="3"/>
        <v>48000</v>
      </c>
      <c r="E33" s="38">
        <v>15000</v>
      </c>
      <c r="F33" s="38">
        <v>15000</v>
      </c>
      <c r="G33" s="38">
        <f t="shared" si="4"/>
        <v>16000</v>
      </c>
      <c r="H33" s="38">
        <f t="shared" ref="H33" si="11">ROUND(G33*1.08, -3)</f>
        <v>17000</v>
      </c>
    </row>
    <row r="34" spans="1:8" ht="17.45" customHeight="1" x14ac:dyDescent="0.2">
      <c r="A34" s="7" t="s">
        <v>24</v>
      </c>
      <c r="B34" s="216" t="s">
        <v>169</v>
      </c>
      <c r="C34" s="216"/>
      <c r="D34" s="38">
        <f t="shared" si="3"/>
        <v>10500</v>
      </c>
      <c r="E34" s="38">
        <v>3200</v>
      </c>
      <c r="F34" s="38">
        <v>3200</v>
      </c>
      <c r="G34" s="38">
        <v>3500</v>
      </c>
      <c r="H34" s="38">
        <f t="shared" ref="H34" si="12">ROUND(G34+8%*G34,-2)</f>
        <v>3800</v>
      </c>
    </row>
    <row r="35" spans="1:8" ht="17.45" customHeight="1" x14ac:dyDescent="0.2">
      <c r="A35" s="7" t="s">
        <v>51</v>
      </c>
      <c r="B35" s="216" t="s">
        <v>33</v>
      </c>
      <c r="C35" s="216"/>
      <c r="D35" s="38">
        <f t="shared" si="3"/>
        <v>33000</v>
      </c>
      <c r="E35" s="38">
        <v>10000</v>
      </c>
      <c r="F35" s="38">
        <v>10000</v>
      </c>
      <c r="G35" s="38">
        <f>ROUND(E35*1.08, -3)</f>
        <v>11000</v>
      </c>
      <c r="H35" s="38">
        <f t="shared" ref="H35" si="13">ROUND(G35*1.08, -3)</f>
        <v>12000</v>
      </c>
    </row>
    <row r="36" spans="1:8" ht="17.45" customHeight="1" x14ac:dyDescent="0.2">
      <c r="A36" s="222" t="s">
        <v>9</v>
      </c>
      <c r="B36" s="222"/>
      <c r="C36" s="222"/>
      <c r="D36" s="14">
        <f>SUM(D26:D35)</f>
        <v>869500</v>
      </c>
      <c r="E36" s="14">
        <f>SUM(E26:E35)</f>
        <v>284200</v>
      </c>
      <c r="F36" s="14">
        <f>SUM(F26:F35)</f>
        <v>299200</v>
      </c>
      <c r="G36" s="14">
        <f>SUM(G26:G35)</f>
        <v>274500</v>
      </c>
      <c r="H36" s="14">
        <f>SUM(H26:H35)</f>
        <v>295800</v>
      </c>
    </row>
    <row r="37" spans="1:8" ht="17.45" customHeight="1" x14ac:dyDescent="0.2">
      <c r="A37" s="223" t="s">
        <v>355</v>
      </c>
      <c r="B37" s="224"/>
      <c r="C37" s="224"/>
      <c r="D37" s="224"/>
      <c r="E37" s="224"/>
      <c r="F37" s="203">
        <v>299200</v>
      </c>
      <c r="G37" s="203">
        <v>274500</v>
      </c>
      <c r="H37" s="203">
        <v>295800</v>
      </c>
    </row>
    <row r="38" spans="1:8" ht="17.45" customHeight="1" x14ac:dyDescent="0.2">
      <c r="A38" s="237" t="s">
        <v>358</v>
      </c>
      <c r="B38" s="238"/>
      <c r="C38" s="238"/>
      <c r="D38" s="238"/>
      <c r="E38" s="239"/>
      <c r="F38" s="202">
        <v>299200</v>
      </c>
      <c r="G38" s="202">
        <v>274500</v>
      </c>
      <c r="H38" s="202">
        <v>295800</v>
      </c>
    </row>
    <row r="39" spans="1:8" ht="17.45" customHeight="1" x14ac:dyDescent="0.2">
      <c r="A39" s="234"/>
      <c r="B39" s="234"/>
      <c r="C39" s="234"/>
      <c r="D39" s="234"/>
      <c r="E39" s="234"/>
      <c r="F39" s="234"/>
      <c r="G39" s="234"/>
      <c r="H39" s="234"/>
    </row>
    <row r="40" spans="1:8" ht="17.45" customHeight="1" x14ac:dyDescent="0.2">
      <c r="A40" s="103" t="s">
        <v>155</v>
      </c>
      <c r="B40" s="221" t="s">
        <v>114</v>
      </c>
      <c r="C40" s="221"/>
      <c r="D40" s="221"/>
      <c r="E40" s="221"/>
      <c r="F40" s="221"/>
      <c r="G40" s="221"/>
      <c r="H40" s="221"/>
    </row>
    <row r="41" spans="1:8" ht="17.45" customHeight="1" x14ac:dyDescent="0.2">
      <c r="A41" s="7" t="s">
        <v>43</v>
      </c>
      <c r="B41" s="216" t="s">
        <v>180</v>
      </c>
      <c r="C41" s="216"/>
      <c r="D41" s="38">
        <f>F41+G41+H41</f>
        <v>406000</v>
      </c>
      <c r="E41" s="38">
        <v>0</v>
      </c>
      <c r="F41" s="38">
        <v>0</v>
      </c>
      <c r="G41" s="38">
        <v>195000</v>
      </c>
      <c r="H41" s="38">
        <f t="shared" ref="H41:H42" si="14">ROUND(G41*1.08, -3)</f>
        <v>211000</v>
      </c>
    </row>
    <row r="42" spans="1:8" ht="17.45" customHeight="1" x14ac:dyDescent="0.2">
      <c r="A42" s="7" t="s">
        <v>17</v>
      </c>
      <c r="B42" s="216" t="s">
        <v>181</v>
      </c>
      <c r="C42" s="216"/>
      <c r="D42" s="38">
        <f t="shared" ref="D42:D49" si="15">F42+G42+H42</f>
        <v>66000</v>
      </c>
      <c r="E42" s="38">
        <v>20000</v>
      </c>
      <c r="F42" s="38">
        <v>20000</v>
      </c>
      <c r="G42" s="38">
        <f t="shared" ref="G42:G49" si="16">ROUND(E42*1.08, -3)</f>
        <v>22000</v>
      </c>
      <c r="H42" s="38">
        <f t="shared" si="14"/>
        <v>24000</v>
      </c>
    </row>
    <row r="43" spans="1:8" ht="17.45" customHeight="1" x14ac:dyDescent="0.2">
      <c r="A43" s="7" t="s">
        <v>48</v>
      </c>
      <c r="B43" s="216" t="s">
        <v>117</v>
      </c>
      <c r="C43" s="216"/>
      <c r="D43" s="38">
        <f t="shared" si="15"/>
        <v>42000</v>
      </c>
      <c r="E43" s="38">
        <v>13000</v>
      </c>
      <c r="F43" s="38">
        <v>13000</v>
      </c>
      <c r="G43" s="38">
        <f t="shared" si="16"/>
        <v>14000</v>
      </c>
      <c r="H43" s="38">
        <f t="shared" ref="H43" si="17">ROUND(G43*1.08, -3)</f>
        <v>15000</v>
      </c>
    </row>
    <row r="44" spans="1:8" ht="17.45" customHeight="1" x14ac:dyDescent="0.2">
      <c r="A44" s="7" t="s">
        <v>49</v>
      </c>
      <c r="B44" s="216" t="s">
        <v>203</v>
      </c>
      <c r="C44" s="216"/>
      <c r="D44" s="38">
        <f t="shared" si="15"/>
        <v>81000</v>
      </c>
      <c r="E44" s="38">
        <v>25000</v>
      </c>
      <c r="F44" s="38">
        <v>25000</v>
      </c>
      <c r="G44" s="38">
        <f t="shared" si="16"/>
        <v>27000</v>
      </c>
      <c r="H44" s="38">
        <f t="shared" ref="H44" si="18">ROUND(G44*1.08, -3)</f>
        <v>29000</v>
      </c>
    </row>
    <row r="45" spans="1:8" ht="17.45" customHeight="1" x14ac:dyDescent="0.2">
      <c r="A45" s="7" t="s">
        <v>50</v>
      </c>
      <c r="B45" s="216" t="s">
        <v>29</v>
      </c>
      <c r="C45" s="216"/>
      <c r="D45" s="38">
        <f t="shared" si="15"/>
        <v>97000</v>
      </c>
      <c r="E45" s="38">
        <v>30000</v>
      </c>
      <c r="F45" s="38">
        <v>30000</v>
      </c>
      <c r="G45" s="38">
        <f t="shared" si="16"/>
        <v>32000</v>
      </c>
      <c r="H45" s="38">
        <f t="shared" ref="H45" si="19">ROUND(G45*1.08, -3)</f>
        <v>35000</v>
      </c>
    </row>
    <row r="46" spans="1:8" ht="17.45" customHeight="1" x14ac:dyDescent="0.2">
      <c r="A46" s="7" t="s">
        <v>21</v>
      </c>
      <c r="B46" s="216" t="s">
        <v>116</v>
      </c>
      <c r="C46" s="216"/>
      <c r="D46" s="38">
        <f t="shared" si="15"/>
        <v>15000</v>
      </c>
      <c r="E46" s="38">
        <v>5000</v>
      </c>
      <c r="F46" s="38">
        <v>5000</v>
      </c>
      <c r="G46" s="38">
        <f t="shared" si="16"/>
        <v>5000</v>
      </c>
      <c r="H46" s="38">
        <f t="shared" ref="H46" si="20">ROUND(G46*1.08, -3)</f>
        <v>5000</v>
      </c>
    </row>
    <row r="47" spans="1:8" ht="17.45" customHeight="1" x14ac:dyDescent="0.2">
      <c r="A47" s="7" t="s">
        <v>22</v>
      </c>
      <c r="B47" s="216" t="s">
        <v>30</v>
      </c>
      <c r="C47" s="216"/>
      <c r="D47" s="38">
        <f t="shared" si="15"/>
        <v>36000</v>
      </c>
      <c r="E47" s="38">
        <v>11000</v>
      </c>
      <c r="F47" s="38">
        <v>11000</v>
      </c>
      <c r="G47" s="38">
        <f t="shared" si="16"/>
        <v>12000</v>
      </c>
      <c r="H47" s="38">
        <f t="shared" ref="H47" si="21">ROUND(G47*1.08, -3)</f>
        <v>13000</v>
      </c>
    </row>
    <row r="48" spans="1:8" ht="17.45" customHeight="1" x14ac:dyDescent="0.2">
      <c r="A48" s="7" t="s">
        <v>23</v>
      </c>
      <c r="B48" s="230" t="s">
        <v>184</v>
      </c>
      <c r="C48" s="231"/>
      <c r="D48" s="38">
        <f>F48+G48+H48</f>
        <v>15000</v>
      </c>
      <c r="E48" s="38">
        <v>5000</v>
      </c>
      <c r="F48" s="38">
        <v>5000</v>
      </c>
      <c r="G48" s="38">
        <f t="shared" si="16"/>
        <v>5000</v>
      </c>
      <c r="H48" s="38">
        <f t="shared" ref="H48" si="22">ROUND(G48*1.08, -3)</f>
        <v>5000</v>
      </c>
    </row>
    <row r="49" spans="1:8" ht="17.45" customHeight="1" x14ac:dyDescent="0.2">
      <c r="A49" s="7" t="s">
        <v>24</v>
      </c>
      <c r="B49" s="216" t="s">
        <v>118</v>
      </c>
      <c r="C49" s="216"/>
      <c r="D49" s="38">
        <f t="shared" si="15"/>
        <v>69600</v>
      </c>
      <c r="E49" s="38">
        <f>8*300*9</f>
        <v>21600</v>
      </c>
      <c r="F49" s="38">
        <f>8*300*9</f>
        <v>21600</v>
      </c>
      <c r="G49" s="38">
        <f t="shared" si="16"/>
        <v>23000</v>
      </c>
      <c r="H49" s="38">
        <f t="shared" ref="H49" si="23">ROUND(G49*1.08, -3)</f>
        <v>25000</v>
      </c>
    </row>
    <row r="50" spans="1:8" ht="17.45" customHeight="1" x14ac:dyDescent="0.2">
      <c r="A50" s="7" t="s">
        <v>51</v>
      </c>
      <c r="B50" s="216" t="s">
        <v>294</v>
      </c>
      <c r="C50" s="216"/>
      <c r="D50" s="38">
        <f>F50+G50+H50</f>
        <v>5000</v>
      </c>
      <c r="E50" s="38">
        <v>5000</v>
      </c>
      <c r="F50" s="38">
        <v>5000</v>
      </c>
      <c r="G50" s="38">
        <v>0</v>
      </c>
      <c r="H50" s="38">
        <v>0</v>
      </c>
    </row>
    <row r="51" spans="1:8" ht="17.45" customHeight="1" x14ac:dyDescent="0.2">
      <c r="A51" s="222" t="s">
        <v>115</v>
      </c>
      <c r="B51" s="222"/>
      <c r="C51" s="222"/>
      <c r="D51" s="14">
        <f>SUM(D41:D50)</f>
        <v>832600</v>
      </c>
      <c r="E51" s="14">
        <f>SUM(E41:E50)</f>
        <v>135600</v>
      </c>
      <c r="F51" s="14">
        <f>SUM(F41:F50)</f>
        <v>135600</v>
      </c>
      <c r="G51" s="14">
        <f>SUM(G41:G49)</f>
        <v>335000</v>
      </c>
      <c r="H51" s="14">
        <f>SUM(H41:H49)</f>
        <v>362000</v>
      </c>
    </row>
    <row r="52" spans="1:8" ht="17.45" customHeight="1" x14ac:dyDescent="0.2">
      <c r="A52" s="223" t="s">
        <v>355</v>
      </c>
      <c r="B52" s="224"/>
      <c r="C52" s="224"/>
      <c r="D52" s="224"/>
      <c r="E52" s="224"/>
      <c r="F52" s="203">
        <v>135600</v>
      </c>
      <c r="G52" s="203">
        <f>G51</f>
        <v>335000</v>
      </c>
      <c r="H52" s="203">
        <f>H51</f>
        <v>362000</v>
      </c>
    </row>
    <row r="53" spans="1:8" ht="17.45" customHeight="1" x14ac:dyDescent="0.2">
      <c r="A53" s="237" t="s">
        <v>358</v>
      </c>
      <c r="B53" s="238"/>
      <c r="C53" s="238"/>
      <c r="D53" s="238"/>
      <c r="E53" s="239"/>
      <c r="F53" s="202">
        <v>135600</v>
      </c>
      <c r="G53" s="202">
        <f>G52</f>
        <v>335000</v>
      </c>
      <c r="H53" s="202">
        <f>H52</f>
        <v>362000</v>
      </c>
    </row>
    <row r="54" spans="1:8" ht="17.45" customHeight="1" x14ac:dyDescent="0.2">
      <c r="A54" s="234"/>
      <c r="B54" s="234"/>
      <c r="C54" s="234"/>
      <c r="D54" s="234"/>
      <c r="E54" s="234"/>
      <c r="F54" s="234"/>
      <c r="G54" s="234"/>
      <c r="H54" s="234"/>
    </row>
    <row r="55" spans="1:8" ht="17.45" customHeight="1" x14ac:dyDescent="0.2">
      <c r="A55" s="103" t="s">
        <v>132</v>
      </c>
      <c r="B55" s="244" t="s">
        <v>164</v>
      </c>
      <c r="C55" s="245"/>
      <c r="D55" s="14">
        <f>F55+G55+H55</f>
        <v>140000</v>
      </c>
      <c r="E55" s="14">
        <v>40000</v>
      </c>
      <c r="F55" s="14">
        <v>40000</v>
      </c>
      <c r="G55" s="14">
        <v>50000</v>
      </c>
      <c r="H55" s="14">
        <v>50000</v>
      </c>
    </row>
    <row r="56" spans="1:8" ht="17.45" customHeight="1" x14ac:dyDescent="0.2">
      <c r="A56" s="223" t="s">
        <v>355</v>
      </c>
      <c r="B56" s="224"/>
      <c r="C56" s="224"/>
      <c r="D56" s="224"/>
      <c r="E56" s="224"/>
      <c r="F56" s="203">
        <v>40000</v>
      </c>
      <c r="G56" s="203">
        <f>G55</f>
        <v>50000</v>
      </c>
      <c r="H56" s="203">
        <f>H55</f>
        <v>50000</v>
      </c>
    </row>
    <row r="57" spans="1:8" ht="17.45" customHeight="1" x14ac:dyDescent="0.2">
      <c r="A57" s="237" t="s">
        <v>358</v>
      </c>
      <c r="B57" s="238"/>
      <c r="C57" s="238"/>
      <c r="D57" s="238"/>
      <c r="E57" s="239"/>
      <c r="F57" s="202">
        <v>40000</v>
      </c>
      <c r="G57" s="202">
        <f>G56</f>
        <v>50000</v>
      </c>
      <c r="H57" s="202">
        <f>H56</f>
        <v>50000</v>
      </c>
    </row>
    <row r="58" spans="1:8" ht="17.45" customHeight="1" x14ac:dyDescent="0.2">
      <c r="A58" s="240"/>
      <c r="B58" s="241"/>
      <c r="C58" s="241"/>
      <c r="D58" s="241"/>
      <c r="E58" s="241"/>
      <c r="F58" s="241"/>
      <c r="G58" s="241"/>
      <c r="H58" s="242"/>
    </row>
    <row r="59" spans="1:8" ht="17.45" customHeight="1" x14ac:dyDescent="0.2">
      <c r="A59" s="103" t="s">
        <v>133</v>
      </c>
      <c r="B59" s="244" t="s">
        <v>64</v>
      </c>
      <c r="C59" s="245"/>
      <c r="D59" s="14">
        <f>F59+G59+H59</f>
        <v>42500</v>
      </c>
      <c r="E59" s="14">
        <v>20000</v>
      </c>
      <c r="F59" s="14">
        <v>30000</v>
      </c>
      <c r="G59" s="14">
        <v>6000</v>
      </c>
      <c r="H59" s="14">
        <v>6500</v>
      </c>
    </row>
    <row r="60" spans="1:8" ht="17.45" customHeight="1" x14ac:dyDescent="0.2">
      <c r="A60" s="223" t="s">
        <v>355</v>
      </c>
      <c r="B60" s="224"/>
      <c r="C60" s="224"/>
      <c r="D60" s="224"/>
      <c r="E60" s="224"/>
      <c r="F60" s="14">
        <v>30000</v>
      </c>
      <c r="G60" s="203">
        <f>G59</f>
        <v>6000</v>
      </c>
      <c r="H60" s="203">
        <f>H59</f>
        <v>6500</v>
      </c>
    </row>
    <row r="61" spans="1:8" ht="17.45" customHeight="1" x14ac:dyDescent="0.2">
      <c r="A61" s="237" t="s">
        <v>358</v>
      </c>
      <c r="B61" s="238"/>
      <c r="C61" s="238"/>
      <c r="D61" s="238"/>
      <c r="E61" s="239"/>
      <c r="F61" s="38">
        <v>30000</v>
      </c>
      <c r="G61" s="202">
        <f>G60</f>
        <v>6000</v>
      </c>
      <c r="H61" s="202">
        <f>H60</f>
        <v>6500</v>
      </c>
    </row>
    <row r="62" spans="1:8" ht="17.45" customHeight="1" x14ac:dyDescent="0.2">
      <c r="A62" s="39"/>
      <c r="B62" s="39"/>
      <c r="C62" s="39"/>
      <c r="D62" s="39"/>
      <c r="E62" s="39"/>
      <c r="F62" s="39"/>
      <c r="G62" s="39"/>
      <c r="H62" s="39"/>
    </row>
    <row r="63" spans="1:8" ht="30" customHeight="1" x14ac:dyDescent="0.2">
      <c r="A63" s="222" t="s">
        <v>26</v>
      </c>
      <c r="B63" s="222"/>
      <c r="C63" s="222"/>
      <c r="D63" s="14">
        <f>D59+D51+D55+D36+D21+D17+D13+D4</f>
        <v>3358700</v>
      </c>
      <c r="E63" s="164">
        <f t="shared" ref="E63:H63" si="24">E59+E51+E55+E36+E21+E17+E13+E4</f>
        <v>922800</v>
      </c>
      <c r="F63" s="164">
        <f t="shared" si="24"/>
        <v>967900</v>
      </c>
      <c r="G63" s="164">
        <f t="shared" si="24"/>
        <v>1149500</v>
      </c>
      <c r="H63" s="164">
        <f t="shared" si="24"/>
        <v>1241300</v>
      </c>
    </row>
    <row r="64" spans="1:8" ht="17.25" customHeight="1" x14ac:dyDescent="0.2">
      <c r="A64" s="235"/>
      <c r="B64" s="235"/>
      <c r="C64" s="235"/>
      <c r="D64" s="235"/>
      <c r="E64" s="235"/>
      <c r="F64" s="235"/>
      <c r="G64" s="235"/>
      <c r="H64" s="235"/>
    </row>
    <row r="65" spans="1:8" ht="20.100000000000001" customHeight="1" x14ac:dyDescent="0.2">
      <c r="A65" s="5"/>
      <c r="B65" s="121"/>
      <c r="C65" s="4"/>
      <c r="D65" s="5"/>
      <c r="E65" s="5"/>
      <c r="F65" s="5"/>
      <c r="G65" s="5"/>
      <c r="H65" s="5"/>
    </row>
    <row r="66" spans="1:8" ht="20.100000000000001" customHeight="1" x14ac:dyDescent="0.2">
      <c r="A66" s="5"/>
      <c r="B66" s="121"/>
      <c r="C66" s="4"/>
      <c r="D66" s="5"/>
      <c r="E66" s="5"/>
      <c r="F66" s="5"/>
      <c r="G66" s="5"/>
      <c r="H66" s="5"/>
    </row>
    <row r="67" spans="1:8" ht="20.100000000000001" customHeight="1" x14ac:dyDescent="0.2">
      <c r="A67" s="5"/>
      <c r="B67" s="4"/>
      <c r="C67" s="4"/>
      <c r="D67" s="5"/>
      <c r="E67" s="5"/>
      <c r="F67" s="5"/>
      <c r="G67" s="5"/>
      <c r="H67" s="5"/>
    </row>
    <row r="68" spans="1:8" ht="20.100000000000001" customHeight="1" x14ac:dyDescent="0.2">
      <c r="A68" s="5"/>
      <c r="B68" s="4"/>
      <c r="C68" s="4"/>
      <c r="D68" s="5"/>
      <c r="E68" s="122"/>
      <c r="F68" s="122"/>
      <c r="G68" s="122"/>
      <c r="H68" s="5"/>
    </row>
    <row r="69" spans="1:8" ht="20.100000000000001" customHeight="1" x14ac:dyDescent="0.2">
      <c r="A69" s="5"/>
      <c r="B69" s="4"/>
      <c r="C69" s="4"/>
      <c r="D69" s="5"/>
      <c r="E69" s="122"/>
      <c r="F69" s="122"/>
      <c r="G69" s="122"/>
      <c r="H69" s="5"/>
    </row>
    <row r="70" spans="1:8" ht="34.5" customHeight="1" x14ac:dyDescent="0.2">
      <c r="A70" s="5"/>
      <c r="B70" s="4"/>
      <c r="C70" s="4"/>
      <c r="D70" s="5"/>
      <c r="E70" s="5"/>
      <c r="F70" s="5"/>
      <c r="G70" s="5"/>
      <c r="H70" s="5"/>
    </row>
    <row r="71" spans="1:8" ht="20.100000000000001" customHeight="1" x14ac:dyDescent="0.2">
      <c r="A71" s="5"/>
      <c r="B71" s="4"/>
      <c r="C71" s="4"/>
      <c r="D71" s="5"/>
      <c r="E71" s="122"/>
      <c r="F71" s="122"/>
      <c r="G71" s="122"/>
      <c r="H71" s="5"/>
    </row>
    <row r="72" spans="1:8" ht="20.100000000000001" customHeight="1" x14ac:dyDescent="0.2">
      <c r="A72" s="5"/>
      <c r="B72" s="4"/>
      <c r="C72" s="4"/>
      <c r="D72" s="5"/>
      <c r="E72" s="5"/>
      <c r="F72" s="5"/>
      <c r="G72" s="5"/>
      <c r="H72" s="5"/>
    </row>
    <row r="73" spans="1:8" ht="20.100000000000001" customHeight="1" x14ac:dyDescent="0.2">
      <c r="A73" s="5"/>
      <c r="B73" s="4"/>
      <c r="C73" s="5"/>
      <c r="D73" s="5"/>
      <c r="E73" s="5"/>
      <c r="F73" s="5"/>
      <c r="G73" s="5"/>
      <c r="H73" s="5"/>
    </row>
    <row r="74" spans="1:8" ht="20.100000000000001" customHeight="1" x14ac:dyDescent="0.2">
      <c r="A74" s="5"/>
      <c r="B74" s="4"/>
      <c r="C74" s="5"/>
      <c r="D74" s="5"/>
      <c r="E74" s="5"/>
      <c r="F74" s="5"/>
      <c r="G74" s="5"/>
      <c r="H74" s="5"/>
    </row>
    <row r="75" spans="1:8" ht="20.100000000000001" customHeight="1" x14ac:dyDescent="0.2">
      <c r="A75" s="5"/>
      <c r="B75" s="4"/>
      <c r="C75" s="5"/>
      <c r="D75" s="5"/>
      <c r="E75" s="5"/>
      <c r="F75" s="5"/>
      <c r="G75" s="5"/>
      <c r="H75" s="5"/>
    </row>
    <row r="76" spans="1:8" ht="20.100000000000001" customHeight="1" x14ac:dyDescent="0.2">
      <c r="A76" s="5"/>
      <c r="B76" s="4"/>
      <c r="C76" s="5"/>
      <c r="D76" s="5"/>
      <c r="E76" s="5"/>
      <c r="F76" s="5"/>
      <c r="G76" s="5"/>
      <c r="H76" s="5"/>
    </row>
    <row r="77" spans="1:8" ht="20.100000000000001" customHeight="1" x14ac:dyDescent="0.2">
      <c r="A77" s="5"/>
      <c r="B77" s="4"/>
      <c r="C77" s="5"/>
      <c r="D77" s="5"/>
      <c r="E77" s="5"/>
      <c r="F77" s="5"/>
      <c r="G77" s="5"/>
      <c r="H77" s="5"/>
    </row>
    <row r="78" spans="1:8" ht="20.100000000000001" customHeight="1" x14ac:dyDescent="0.2">
      <c r="A78" s="5"/>
      <c r="B78" s="4"/>
      <c r="C78" s="5"/>
      <c r="D78" s="5"/>
      <c r="E78" s="5"/>
      <c r="F78" s="5"/>
      <c r="G78" s="5"/>
      <c r="H78" s="5"/>
    </row>
    <row r="79" spans="1:8" ht="20.100000000000001" customHeight="1" x14ac:dyDescent="0.2">
      <c r="A79" s="5"/>
      <c r="B79" s="4"/>
      <c r="C79" s="5"/>
      <c r="D79" s="5"/>
      <c r="E79" s="5"/>
      <c r="F79" s="5"/>
      <c r="G79" s="5"/>
      <c r="H79" s="5"/>
    </row>
  </sheetData>
  <mergeCells count="62">
    <mergeCell ref="A9:E9"/>
    <mergeCell ref="B55:C55"/>
    <mergeCell ref="B50:C50"/>
    <mergeCell ref="A51:C51"/>
    <mergeCell ref="B11:H11"/>
    <mergeCell ref="B40:H40"/>
    <mergeCell ref="A24:H24"/>
    <mergeCell ref="B25:H25"/>
    <mergeCell ref="B26:C26"/>
    <mergeCell ref="A13:C13"/>
    <mergeCell ref="A64:H64"/>
    <mergeCell ref="B30:C30"/>
    <mergeCell ref="B29:C29"/>
    <mergeCell ref="B43:C43"/>
    <mergeCell ref="A36:C36"/>
    <mergeCell ref="B33:C33"/>
    <mergeCell ref="B35:C35"/>
    <mergeCell ref="A54:H54"/>
    <mergeCell ref="A63:C63"/>
    <mergeCell ref="B34:C34"/>
    <mergeCell ref="B59:C59"/>
    <mergeCell ref="B32:C32"/>
    <mergeCell ref="A37:E37"/>
    <mergeCell ref="A38:E38"/>
    <mergeCell ref="A39:H39"/>
    <mergeCell ref="B31:C31"/>
    <mergeCell ref="B1:C1"/>
    <mergeCell ref="A2:H2"/>
    <mergeCell ref="B4:C4"/>
    <mergeCell ref="B21:C21"/>
    <mergeCell ref="B17:C17"/>
    <mergeCell ref="B12:C12"/>
    <mergeCell ref="B3:H3"/>
    <mergeCell ref="A16:H16"/>
    <mergeCell ref="A14:E14"/>
    <mergeCell ref="A15:E15"/>
    <mergeCell ref="A18:E18"/>
    <mergeCell ref="A19:E19"/>
    <mergeCell ref="A5:E5"/>
    <mergeCell ref="A6:E6"/>
    <mergeCell ref="A8:E8"/>
    <mergeCell ref="A10:E10"/>
    <mergeCell ref="A22:E22"/>
    <mergeCell ref="A23:E23"/>
    <mergeCell ref="A20:H20"/>
    <mergeCell ref="A52:E52"/>
    <mergeCell ref="A53:E53"/>
    <mergeCell ref="B45:C45"/>
    <mergeCell ref="B46:C46"/>
    <mergeCell ref="B42:C42"/>
    <mergeCell ref="B49:C49"/>
    <mergeCell ref="B27:C27"/>
    <mergeCell ref="B44:C44"/>
    <mergeCell ref="B47:C47"/>
    <mergeCell ref="B48:C48"/>
    <mergeCell ref="B28:C28"/>
    <mergeCell ref="B41:C41"/>
    <mergeCell ref="A61:E61"/>
    <mergeCell ref="A56:E56"/>
    <mergeCell ref="A57:E57"/>
    <mergeCell ref="A58:H58"/>
    <mergeCell ref="A60:E60"/>
  </mergeCells>
  <pageMargins left="0.62992125984251968" right="0.15748031496062992" top="0.6640625" bottom="0.43307086614173229" header="0.92812499999999998" footer="0.27559055118110237"/>
  <pageSetup paperSize="9" scale="85" orientation="portrait" cellComments="asDisplayed" r:id="rId1"/>
  <headerFooter alignWithMargins="0"/>
  <rowBreaks count="1" manualBreakCount="1">
    <brk id="5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6"/>
  <sheetViews>
    <sheetView view="pageBreakPreview" topLeftCell="A133" zoomScale="115" zoomScaleNormal="100" zoomScaleSheetLayoutView="115" workbookViewId="0">
      <selection activeCell="J121" sqref="J121"/>
    </sheetView>
  </sheetViews>
  <sheetFormatPr defaultColWidth="9.140625" defaultRowHeight="15" customHeight="1" x14ac:dyDescent="0.2"/>
  <cols>
    <col min="1" max="1" width="5.5703125" style="5" customWidth="1"/>
    <col min="2" max="2" width="17.7109375" style="5" customWidth="1"/>
    <col min="3" max="3" width="18" style="5" customWidth="1"/>
    <col min="4" max="4" width="6" style="5" customWidth="1"/>
    <col min="5" max="5" width="14.7109375" style="29" customWidth="1"/>
    <col min="6" max="7" width="14.7109375" style="32" customWidth="1"/>
    <col min="8" max="9" width="14.7109375" style="29" customWidth="1"/>
    <col min="10" max="10" width="15.7109375" style="5" customWidth="1"/>
    <col min="11" max="16384" width="9.140625" style="5"/>
  </cols>
  <sheetData>
    <row r="1" spans="1:10" ht="27.75" customHeight="1" x14ac:dyDescent="0.2">
      <c r="A1" s="1" t="s">
        <v>27</v>
      </c>
      <c r="B1" s="232" t="s">
        <v>150</v>
      </c>
      <c r="C1" s="260"/>
      <c r="D1" s="233"/>
      <c r="E1" s="20" t="s">
        <v>8</v>
      </c>
      <c r="F1" s="178" t="s">
        <v>189</v>
      </c>
      <c r="G1" s="178" t="s">
        <v>309</v>
      </c>
      <c r="H1" s="179" t="s">
        <v>190</v>
      </c>
      <c r="I1" s="179" t="s">
        <v>197</v>
      </c>
      <c r="J1" s="4"/>
    </row>
    <row r="2" spans="1:10" ht="1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</row>
    <row r="3" spans="1:10" ht="15" customHeight="1" x14ac:dyDescent="0.2">
      <c r="A3" s="6" t="s">
        <v>44</v>
      </c>
      <c r="B3" s="257" t="s">
        <v>198</v>
      </c>
      <c r="C3" s="258"/>
      <c r="D3" s="258"/>
      <c r="E3" s="258"/>
      <c r="F3" s="258"/>
      <c r="G3" s="258"/>
      <c r="H3" s="258"/>
      <c r="I3" s="259"/>
    </row>
    <row r="4" spans="1:10" ht="15" customHeight="1" x14ac:dyDescent="0.2">
      <c r="A4" s="7" t="s">
        <v>16</v>
      </c>
      <c r="B4" s="247" t="s">
        <v>220</v>
      </c>
      <c r="C4" s="248"/>
      <c r="D4" s="249"/>
      <c r="E4" s="8">
        <f>G4+H4+I4</f>
        <v>649000</v>
      </c>
      <c r="F4" s="23">
        <v>200000</v>
      </c>
      <c r="G4" s="23">
        <v>200000</v>
      </c>
      <c r="H4" s="15">
        <f>ROUND(F4*1.08,-3)</f>
        <v>216000</v>
      </c>
      <c r="I4" s="15">
        <f t="shared" ref="I4:I7" si="0">ROUND(H4*1.08,-3)</f>
        <v>233000</v>
      </c>
    </row>
    <row r="5" spans="1:10" ht="15" customHeight="1" x14ac:dyDescent="0.2">
      <c r="A5" s="7" t="s">
        <v>31</v>
      </c>
      <c r="B5" s="247" t="s">
        <v>226</v>
      </c>
      <c r="C5" s="248"/>
      <c r="D5" s="249"/>
      <c r="E5" s="8">
        <f t="shared" ref="E5:E8" si="1">G5+H5+I5</f>
        <v>1494000</v>
      </c>
      <c r="F5" s="23">
        <v>460000</v>
      </c>
      <c r="G5" s="23">
        <v>460000</v>
      </c>
      <c r="H5" s="15">
        <f>ROUND(F5*1.08,-3)</f>
        <v>497000</v>
      </c>
      <c r="I5" s="15">
        <f t="shared" si="0"/>
        <v>537000</v>
      </c>
    </row>
    <row r="6" spans="1:10" ht="15" customHeight="1" x14ac:dyDescent="0.2">
      <c r="A6" s="7" t="s">
        <v>18</v>
      </c>
      <c r="B6" s="247" t="s">
        <v>39</v>
      </c>
      <c r="C6" s="248"/>
      <c r="D6" s="249"/>
      <c r="E6" s="8">
        <f t="shared" si="1"/>
        <v>584000</v>
      </c>
      <c r="F6" s="23">
        <v>180000</v>
      </c>
      <c r="G6" s="23">
        <v>180000</v>
      </c>
      <c r="H6" s="15">
        <f>ROUND(F6*1.08,-3)</f>
        <v>194000</v>
      </c>
      <c r="I6" s="15">
        <f t="shared" si="0"/>
        <v>210000</v>
      </c>
    </row>
    <row r="7" spans="1:10" ht="15" customHeight="1" x14ac:dyDescent="0.2">
      <c r="A7" s="7" t="s">
        <v>19</v>
      </c>
      <c r="B7" s="247" t="s">
        <v>175</v>
      </c>
      <c r="C7" s="248"/>
      <c r="D7" s="249"/>
      <c r="E7" s="8">
        <f t="shared" si="1"/>
        <v>204000</v>
      </c>
      <c r="F7" s="23">
        <v>100000</v>
      </c>
      <c r="G7" s="23">
        <v>100000</v>
      </c>
      <c r="H7" s="15">
        <v>50000</v>
      </c>
      <c r="I7" s="15">
        <f t="shared" si="0"/>
        <v>54000</v>
      </c>
    </row>
    <row r="8" spans="1:10" ht="15" customHeight="1" x14ac:dyDescent="0.2">
      <c r="A8" s="222" t="s">
        <v>230</v>
      </c>
      <c r="B8" s="222"/>
      <c r="C8" s="222"/>
      <c r="D8" s="222"/>
      <c r="E8" s="9">
        <f t="shared" si="1"/>
        <v>2931000</v>
      </c>
      <c r="F8" s="24">
        <f>SUM(F4:F7)</f>
        <v>940000</v>
      </c>
      <c r="G8" s="24">
        <f>SUM(G4:G7)</f>
        <v>940000</v>
      </c>
      <c r="H8" s="145">
        <f>SUM(H4:H7)</f>
        <v>957000</v>
      </c>
      <c r="I8" s="145">
        <f>SUM(I4:I7)</f>
        <v>1034000</v>
      </c>
    </row>
    <row r="9" spans="1:10" ht="15" customHeight="1" x14ac:dyDescent="0.2">
      <c r="A9" s="222" t="s">
        <v>355</v>
      </c>
      <c r="B9" s="222"/>
      <c r="C9" s="222"/>
      <c r="D9" s="222"/>
      <c r="E9" s="222"/>
      <c r="F9" s="222"/>
      <c r="G9" s="205">
        <v>940000</v>
      </c>
      <c r="H9" s="205">
        <f>SUM(H10:H12)</f>
        <v>957000</v>
      </c>
      <c r="I9" s="205">
        <f>SUM(I10:I12)</f>
        <v>1034000</v>
      </c>
    </row>
    <row r="10" spans="1:10" ht="15" customHeight="1" x14ac:dyDescent="0.2">
      <c r="A10" s="264" t="s">
        <v>386</v>
      </c>
      <c r="B10" s="264"/>
      <c r="C10" s="264"/>
      <c r="D10" s="264"/>
      <c r="E10" s="264"/>
      <c r="F10" s="264"/>
      <c r="G10" s="204">
        <v>16000</v>
      </c>
      <c r="H10" s="204">
        <v>18000</v>
      </c>
      <c r="I10" s="204">
        <v>20000</v>
      </c>
    </row>
    <row r="11" spans="1:10" ht="15" customHeight="1" x14ac:dyDescent="0.2">
      <c r="A11" s="264" t="s">
        <v>387</v>
      </c>
      <c r="B11" s="264"/>
      <c r="C11" s="264"/>
      <c r="D11" s="264"/>
      <c r="E11" s="264"/>
      <c r="F11" s="264"/>
      <c r="G11" s="181">
        <v>300000</v>
      </c>
      <c r="H11" s="204">
        <v>250000</v>
      </c>
      <c r="I11" s="204">
        <v>200000</v>
      </c>
    </row>
    <row r="12" spans="1:10" ht="15" customHeight="1" x14ac:dyDescent="0.2">
      <c r="A12" s="264" t="s">
        <v>358</v>
      </c>
      <c r="B12" s="264"/>
      <c r="C12" s="264"/>
      <c r="D12" s="264"/>
      <c r="E12" s="264"/>
      <c r="F12" s="264"/>
      <c r="G12" s="182">
        <f>G9-G10-G11</f>
        <v>624000</v>
      </c>
      <c r="H12" s="204">
        <f>H8-H10-H11</f>
        <v>689000</v>
      </c>
      <c r="I12" s="204">
        <f>I8-I10-I11</f>
        <v>814000</v>
      </c>
    </row>
    <row r="13" spans="1:10" ht="15" customHeight="1" x14ac:dyDescent="0.2">
      <c r="A13" s="265"/>
      <c r="B13" s="256"/>
      <c r="C13" s="256"/>
      <c r="D13" s="256"/>
      <c r="E13" s="256"/>
      <c r="F13" s="256"/>
      <c r="G13" s="256"/>
      <c r="H13" s="256"/>
      <c r="I13" s="266"/>
    </row>
    <row r="14" spans="1:10" ht="15" customHeight="1" x14ac:dyDescent="0.2">
      <c r="A14" s="6" t="s">
        <v>108</v>
      </c>
      <c r="B14" s="257" t="s">
        <v>199</v>
      </c>
      <c r="C14" s="258"/>
      <c r="D14" s="258"/>
      <c r="E14" s="258"/>
      <c r="F14" s="258"/>
      <c r="G14" s="258"/>
      <c r="H14" s="258"/>
      <c r="I14" s="259"/>
    </row>
    <row r="15" spans="1:10" ht="15" customHeight="1" x14ac:dyDescent="0.2">
      <c r="A15" s="1" t="s">
        <v>16</v>
      </c>
      <c r="B15" s="257" t="s">
        <v>331</v>
      </c>
      <c r="C15" s="258"/>
      <c r="D15" s="258"/>
      <c r="E15" s="258"/>
      <c r="F15" s="258"/>
      <c r="G15" s="258"/>
      <c r="H15" s="258"/>
      <c r="I15" s="259"/>
    </row>
    <row r="16" spans="1:10" ht="15" customHeight="1" x14ac:dyDescent="0.2">
      <c r="A16" s="7" t="s">
        <v>43</v>
      </c>
      <c r="B16" s="10" t="s">
        <v>216</v>
      </c>
      <c r="C16" s="267" t="s">
        <v>219</v>
      </c>
      <c r="D16" s="268"/>
      <c r="E16" s="8">
        <f t="shared" ref="E16:E22" si="2">G16+H16+I16</f>
        <v>61000</v>
      </c>
      <c r="F16" s="35">
        <v>61000</v>
      </c>
      <c r="G16" s="35">
        <v>61000</v>
      </c>
      <c r="H16" s="36">
        <v>0</v>
      </c>
      <c r="I16" s="36">
        <v>0</v>
      </c>
    </row>
    <row r="17" spans="1:10" ht="50.1" customHeight="1" x14ac:dyDescent="0.2">
      <c r="A17" s="7" t="s">
        <v>17</v>
      </c>
      <c r="B17" s="123" t="s">
        <v>313</v>
      </c>
      <c r="C17" s="267" t="s">
        <v>312</v>
      </c>
      <c r="D17" s="268"/>
      <c r="E17" s="8">
        <f t="shared" si="2"/>
        <v>80000</v>
      </c>
      <c r="F17" s="35">
        <v>80000</v>
      </c>
      <c r="G17" s="35">
        <v>80000</v>
      </c>
      <c r="H17" s="36">
        <v>0</v>
      </c>
      <c r="I17" s="36">
        <v>0</v>
      </c>
      <c r="J17" s="11"/>
    </row>
    <row r="18" spans="1:10" ht="50.1" customHeight="1" x14ac:dyDescent="0.2">
      <c r="A18" s="7" t="s">
        <v>48</v>
      </c>
      <c r="B18" s="123" t="s">
        <v>314</v>
      </c>
      <c r="C18" s="267" t="s">
        <v>315</v>
      </c>
      <c r="D18" s="268"/>
      <c r="E18" s="8">
        <f t="shared" si="2"/>
        <v>90000</v>
      </c>
      <c r="F18" s="35">
        <v>90000</v>
      </c>
      <c r="G18" s="35">
        <v>90000</v>
      </c>
      <c r="H18" s="36">
        <v>0</v>
      </c>
      <c r="I18" s="36">
        <v>0</v>
      </c>
      <c r="J18" s="11"/>
    </row>
    <row r="19" spans="1:10" ht="15" customHeight="1" x14ac:dyDescent="0.2">
      <c r="A19" s="7" t="s">
        <v>49</v>
      </c>
      <c r="B19" s="10" t="s">
        <v>217</v>
      </c>
      <c r="C19" s="267" t="s">
        <v>293</v>
      </c>
      <c r="D19" s="268"/>
      <c r="E19" s="8">
        <f t="shared" si="2"/>
        <v>6000</v>
      </c>
      <c r="F19" s="35">
        <v>6000</v>
      </c>
      <c r="G19" s="35">
        <v>6000</v>
      </c>
      <c r="H19" s="36">
        <v>0</v>
      </c>
      <c r="I19" s="36">
        <v>0</v>
      </c>
      <c r="J19" s="11"/>
    </row>
    <row r="20" spans="1:10" ht="15" customHeight="1" x14ac:dyDescent="0.2">
      <c r="A20" s="7" t="s">
        <v>50</v>
      </c>
      <c r="B20" s="147" t="s">
        <v>225</v>
      </c>
      <c r="C20" s="267" t="s">
        <v>352</v>
      </c>
      <c r="D20" s="268"/>
      <c r="E20" s="8">
        <f>G20+H20+I20</f>
        <v>5500</v>
      </c>
      <c r="F20" s="35">
        <v>0</v>
      </c>
      <c r="G20" s="35">
        <v>5500</v>
      </c>
      <c r="H20" s="35">
        <v>0</v>
      </c>
      <c r="I20" s="35">
        <v>0</v>
      </c>
      <c r="J20" s="11"/>
    </row>
    <row r="21" spans="1:10" ht="15" customHeight="1" x14ac:dyDescent="0.2">
      <c r="A21" s="7" t="s">
        <v>21</v>
      </c>
      <c r="B21" s="146" t="s">
        <v>37</v>
      </c>
      <c r="C21" s="270" t="s">
        <v>332</v>
      </c>
      <c r="D21" s="270"/>
      <c r="E21" s="8">
        <f t="shared" si="2"/>
        <v>18000</v>
      </c>
      <c r="F21" s="35">
        <v>0</v>
      </c>
      <c r="G21" s="35">
        <v>18000</v>
      </c>
      <c r="H21" s="35">
        <v>0</v>
      </c>
      <c r="I21" s="35">
        <v>0</v>
      </c>
      <c r="J21" s="11"/>
    </row>
    <row r="22" spans="1:10" ht="15" customHeight="1" x14ac:dyDescent="0.2">
      <c r="A22" s="7" t="s">
        <v>22</v>
      </c>
      <c r="B22" s="146" t="s">
        <v>330</v>
      </c>
      <c r="C22" s="270" t="s">
        <v>332</v>
      </c>
      <c r="D22" s="270"/>
      <c r="E22" s="8">
        <f t="shared" si="2"/>
        <v>17000</v>
      </c>
      <c r="F22" s="35">
        <v>0</v>
      </c>
      <c r="G22" s="35">
        <v>17000</v>
      </c>
      <c r="H22" s="35">
        <v>0</v>
      </c>
      <c r="I22" s="35">
        <v>0</v>
      </c>
      <c r="J22" s="11"/>
    </row>
    <row r="23" spans="1:10" ht="15" customHeight="1" x14ac:dyDescent="0.2">
      <c r="A23" s="7" t="s">
        <v>23</v>
      </c>
      <c r="B23" s="261" t="s">
        <v>233</v>
      </c>
      <c r="C23" s="262"/>
      <c r="D23" s="263"/>
      <c r="E23" s="8">
        <f>G23+H23+I23</f>
        <v>601000</v>
      </c>
      <c r="F23" s="35">
        <v>21000</v>
      </c>
      <c r="G23" s="35">
        <v>21000</v>
      </c>
      <c r="H23" s="35">
        <f>ROUND(F24*1.08, -3)</f>
        <v>279000</v>
      </c>
      <c r="I23" s="35">
        <f>ROUND(H23*1.08,-3)</f>
        <v>301000</v>
      </c>
      <c r="J23" s="11"/>
    </row>
    <row r="24" spans="1:10" ht="15" customHeight="1" x14ac:dyDescent="0.2">
      <c r="A24" s="222" t="s">
        <v>227</v>
      </c>
      <c r="B24" s="222"/>
      <c r="C24" s="222"/>
      <c r="D24" s="222"/>
      <c r="E24" s="25">
        <f>SUM(E16:E23)</f>
        <v>878500</v>
      </c>
      <c r="F24" s="25">
        <f>SUM(F16:F23)</f>
        <v>258000</v>
      </c>
      <c r="G24" s="25">
        <f>SUM(G16:G23)</f>
        <v>298500</v>
      </c>
      <c r="H24" s="25">
        <f>SUM(H16:H23)</f>
        <v>279000</v>
      </c>
      <c r="I24" s="25">
        <f>SUM(I16:I23)</f>
        <v>301000</v>
      </c>
      <c r="J24" s="11"/>
    </row>
    <row r="25" spans="1:10" ht="15" customHeight="1" x14ac:dyDescent="0.2">
      <c r="A25" s="1" t="s">
        <v>17</v>
      </c>
      <c r="B25" s="257" t="s">
        <v>223</v>
      </c>
      <c r="C25" s="258"/>
      <c r="D25" s="258"/>
      <c r="E25" s="258"/>
      <c r="F25" s="258"/>
      <c r="G25" s="258"/>
      <c r="H25" s="258"/>
      <c r="I25" s="259"/>
      <c r="J25" s="11"/>
    </row>
    <row r="26" spans="1:10" ht="15" customHeight="1" x14ac:dyDescent="0.2">
      <c r="A26" s="12" t="s">
        <v>43</v>
      </c>
      <c r="B26" s="10" t="s">
        <v>218</v>
      </c>
      <c r="C26" s="267" t="s">
        <v>224</v>
      </c>
      <c r="D26" s="268"/>
      <c r="E26" s="8">
        <f>G26+H26+I26</f>
        <v>82000</v>
      </c>
      <c r="F26" s="35">
        <v>82000</v>
      </c>
      <c r="G26" s="35">
        <v>82000</v>
      </c>
      <c r="H26" s="36">
        <v>0</v>
      </c>
      <c r="I26" s="36">
        <v>0</v>
      </c>
      <c r="J26" s="11"/>
    </row>
    <row r="27" spans="1:10" ht="15" customHeight="1" x14ac:dyDescent="0.2">
      <c r="A27" s="12" t="s">
        <v>17</v>
      </c>
      <c r="B27" s="10" t="s">
        <v>217</v>
      </c>
      <c r="C27" s="267" t="s">
        <v>205</v>
      </c>
      <c r="D27" s="268"/>
      <c r="E27" s="8">
        <f t="shared" ref="E27:E31" si="3">G27+H27+I27</f>
        <v>130000</v>
      </c>
      <c r="F27" s="35">
        <v>130000</v>
      </c>
      <c r="G27" s="35">
        <v>130000</v>
      </c>
      <c r="H27" s="36">
        <v>0</v>
      </c>
      <c r="I27" s="36">
        <v>0</v>
      </c>
    </row>
    <row r="28" spans="1:10" ht="15" customHeight="1" x14ac:dyDescent="0.2">
      <c r="A28" s="169" t="s">
        <v>48</v>
      </c>
      <c r="B28" s="166" t="s">
        <v>221</v>
      </c>
      <c r="C28" s="267" t="s">
        <v>345</v>
      </c>
      <c r="D28" s="268"/>
      <c r="E28" s="8">
        <f t="shared" si="3"/>
        <v>290000</v>
      </c>
      <c r="F28" s="35">
        <v>290000</v>
      </c>
      <c r="G28" s="35">
        <v>290000</v>
      </c>
      <c r="H28" s="36">
        <v>0</v>
      </c>
      <c r="I28" s="36">
        <v>0</v>
      </c>
    </row>
    <row r="29" spans="1:10" ht="15" customHeight="1" x14ac:dyDescent="0.2">
      <c r="A29" s="169" t="s">
        <v>49</v>
      </c>
      <c r="B29" s="166" t="s">
        <v>225</v>
      </c>
      <c r="C29" s="267" t="s">
        <v>215</v>
      </c>
      <c r="D29" s="268"/>
      <c r="E29" s="8">
        <f t="shared" si="3"/>
        <v>500000</v>
      </c>
      <c r="F29" s="35">
        <v>500000</v>
      </c>
      <c r="G29" s="35">
        <v>500000</v>
      </c>
      <c r="H29" s="36">
        <v>0</v>
      </c>
      <c r="I29" s="36">
        <v>0</v>
      </c>
    </row>
    <row r="30" spans="1:10" ht="15" customHeight="1" x14ac:dyDescent="0.2">
      <c r="A30" s="169" t="s">
        <v>50</v>
      </c>
      <c r="B30" s="166" t="s">
        <v>222</v>
      </c>
      <c r="C30" s="267" t="s">
        <v>214</v>
      </c>
      <c r="D30" s="268"/>
      <c r="E30" s="8">
        <f t="shared" si="3"/>
        <v>281000</v>
      </c>
      <c r="F30" s="35">
        <v>281000</v>
      </c>
      <c r="G30" s="35">
        <v>281000</v>
      </c>
      <c r="H30" s="36">
        <v>0</v>
      </c>
      <c r="I30" s="36">
        <v>0</v>
      </c>
    </row>
    <row r="31" spans="1:10" ht="15" customHeight="1" x14ac:dyDescent="0.2">
      <c r="A31" s="169" t="s">
        <v>21</v>
      </c>
      <c r="B31" s="261" t="s">
        <v>233</v>
      </c>
      <c r="C31" s="262"/>
      <c r="D31" s="263"/>
      <c r="E31" s="8">
        <f t="shared" si="3"/>
        <v>2883000</v>
      </c>
      <c r="F31" s="35">
        <v>0</v>
      </c>
      <c r="G31" s="35">
        <v>0</v>
      </c>
      <c r="H31" s="36">
        <f>ROUND(F32*1.08, -3)</f>
        <v>1386000</v>
      </c>
      <c r="I31" s="36">
        <f>ROUND(H31*1.08, -3)</f>
        <v>1497000</v>
      </c>
    </row>
    <row r="32" spans="1:10" ht="15" customHeight="1" x14ac:dyDescent="0.2">
      <c r="A32" s="222" t="s">
        <v>228</v>
      </c>
      <c r="B32" s="222"/>
      <c r="C32" s="222"/>
      <c r="D32" s="222"/>
      <c r="E32" s="25">
        <f>SUM(E26:E31)</f>
        <v>4166000</v>
      </c>
      <c r="F32" s="25">
        <f>SUM(F26:F31)</f>
        <v>1283000</v>
      </c>
      <c r="G32" s="25">
        <f>SUM(G26:G31)</f>
        <v>1283000</v>
      </c>
      <c r="H32" s="25">
        <f>SUM(H26:H31)</f>
        <v>1386000</v>
      </c>
      <c r="I32" s="25">
        <f>SUM(I26:I31)</f>
        <v>1497000</v>
      </c>
    </row>
    <row r="33" spans="1:9" ht="15" customHeight="1" x14ac:dyDescent="0.2">
      <c r="A33" s="1" t="s">
        <v>48</v>
      </c>
      <c r="B33" s="257" t="s">
        <v>86</v>
      </c>
      <c r="C33" s="258"/>
      <c r="D33" s="258"/>
      <c r="E33" s="258">
        <f>SUM(F33:I33)</f>
        <v>40000</v>
      </c>
      <c r="F33" s="258">
        <v>20000</v>
      </c>
      <c r="G33" s="258">
        <v>20000</v>
      </c>
      <c r="H33" s="258">
        <v>0</v>
      </c>
      <c r="I33" s="259">
        <v>0</v>
      </c>
    </row>
    <row r="34" spans="1:9" ht="15" customHeight="1" x14ac:dyDescent="0.2">
      <c r="A34" s="169" t="s">
        <v>43</v>
      </c>
      <c r="B34" s="261" t="s">
        <v>333</v>
      </c>
      <c r="C34" s="262"/>
      <c r="D34" s="263"/>
      <c r="E34" s="8">
        <f t="shared" ref="E34" si="4">G34+H34+I34</f>
        <v>0</v>
      </c>
      <c r="F34" s="35">
        <v>20000</v>
      </c>
      <c r="G34" s="35">
        <v>0</v>
      </c>
      <c r="H34" s="36">
        <v>0</v>
      </c>
      <c r="I34" s="36">
        <v>0</v>
      </c>
    </row>
    <row r="35" spans="1:9" ht="15" customHeight="1" x14ac:dyDescent="0.2">
      <c r="A35" s="222" t="s">
        <v>334</v>
      </c>
      <c r="B35" s="222"/>
      <c r="C35" s="222"/>
      <c r="D35" s="222"/>
      <c r="E35" s="9">
        <v>20000</v>
      </c>
      <c r="F35" s="25">
        <v>20000</v>
      </c>
      <c r="G35" s="25">
        <v>0</v>
      </c>
      <c r="H35" s="175">
        <v>0</v>
      </c>
      <c r="I35" s="175">
        <v>0</v>
      </c>
    </row>
    <row r="36" spans="1:9" ht="15" customHeight="1" x14ac:dyDescent="0.2">
      <c r="A36" s="1" t="s">
        <v>19</v>
      </c>
      <c r="B36" s="271" t="s">
        <v>316</v>
      </c>
      <c r="C36" s="272"/>
      <c r="D36" s="272"/>
      <c r="E36" s="272"/>
      <c r="F36" s="272"/>
      <c r="G36" s="272"/>
      <c r="H36" s="272"/>
      <c r="I36" s="273"/>
    </row>
    <row r="37" spans="1:9" ht="15" customHeight="1" x14ac:dyDescent="0.2">
      <c r="A37" s="169" t="s">
        <v>43</v>
      </c>
      <c r="B37" s="261" t="s">
        <v>295</v>
      </c>
      <c r="C37" s="262"/>
      <c r="D37" s="263"/>
      <c r="E37" s="8">
        <f t="shared" ref="E37:E40" si="5">G37+H37+I37</f>
        <v>120750</v>
      </c>
      <c r="F37" s="35">
        <v>120750</v>
      </c>
      <c r="G37" s="35">
        <v>120750</v>
      </c>
      <c r="H37" s="36">
        <v>0</v>
      </c>
      <c r="I37" s="36">
        <v>0</v>
      </c>
    </row>
    <row r="38" spans="1:9" ht="15" customHeight="1" x14ac:dyDescent="0.2">
      <c r="A38" s="169" t="s">
        <v>17</v>
      </c>
      <c r="B38" s="261" t="s">
        <v>296</v>
      </c>
      <c r="C38" s="262"/>
      <c r="D38" s="263"/>
      <c r="E38" s="8">
        <f t="shared" si="5"/>
        <v>156000</v>
      </c>
      <c r="F38" s="35">
        <v>156000</v>
      </c>
      <c r="G38" s="35">
        <v>156000</v>
      </c>
      <c r="H38" s="36">
        <v>0</v>
      </c>
      <c r="I38" s="36">
        <v>0</v>
      </c>
    </row>
    <row r="39" spans="1:9" ht="15" customHeight="1" x14ac:dyDescent="0.2">
      <c r="A39" s="169" t="s">
        <v>48</v>
      </c>
      <c r="B39" s="261" t="s">
        <v>301</v>
      </c>
      <c r="C39" s="262"/>
      <c r="D39" s="263"/>
      <c r="E39" s="8">
        <f t="shared" si="5"/>
        <v>175200</v>
      </c>
      <c r="F39" s="35">
        <v>175200</v>
      </c>
      <c r="G39" s="35">
        <v>175200</v>
      </c>
      <c r="H39" s="36">
        <v>0</v>
      </c>
      <c r="I39" s="36">
        <v>0</v>
      </c>
    </row>
    <row r="40" spans="1:9" ht="15" customHeight="1" x14ac:dyDescent="0.2">
      <c r="A40" s="169" t="s">
        <v>49</v>
      </c>
      <c r="B40" s="261" t="s">
        <v>297</v>
      </c>
      <c r="C40" s="262"/>
      <c r="D40" s="263"/>
      <c r="E40" s="8">
        <f t="shared" si="5"/>
        <v>17500</v>
      </c>
      <c r="F40" s="35">
        <v>17500</v>
      </c>
      <c r="G40" s="35">
        <v>17500</v>
      </c>
      <c r="H40" s="36">
        <v>0</v>
      </c>
      <c r="I40" s="36">
        <v>0</v>
      </c>
    </row>
    <row r="41" spans="1:9" ht="15" customHeight="1" x14ac:dyDescent="0.2">
      <c r="A41" s="1"/>
      <c r="B41" s="223" t="s">
        <v>298</v>
      </c>
      <c r="C41" s="224"/>
      <c r="D41" s="226"/>
      <c r="E41" s="9">
        <f>SUM(E37:E40)</f>
        <v>469450</v>
      </c>
      <c r="F41" s="9">
        <f>SUM(F37:F40)</f>
        <v>469450</v>
      </c>
      <c r="G41" s="9">
        <f>SUM(G37:G40)</f>
        <v>469450</v>
      </c>
      <c r="H41" s="9">
        <f>SUM(H37:H40)</f>
        <v>0</v>
      </c>
      <c r="I41" s="9">
        <f>SUM(I37:I40)</f>
        <v>0</v>
      </c>
    </row>
    <row r="42" spans="1:9" ht="15" customHeight="1" x14ac:dyDescent="0.2">
      <c r="A42" s="1" t="s">
        <v>20</v>
      </c>
      <c r="B42" s="271" t="s">
        <v>318</v>
      </c>
      <c r="C42" s="272"/>
      <c r="D42" s="273"/>
      <c r="E42" s="9"/>
      <c r="F42" s="9"/>
      <c r="G42" s="9"/>
      <c r="H42" s="9"/>
      <c r="I42" s="9"/>
    </row>
    <row r="43" spans="1:9" ht="15" customHeight="1" x14ac:dyDescent="0.2">
      <c r="A43" s="169" t="s">
        <v>43</v>
      </c>
      <c r="B43" s="166" t="s">
        <v>218</v>
      </c>
      <c r="C43" s="267" t="s">
        <v>224</v>
      </c>
      <c r="D43" s="268"/>
      <c r="E43" s="8">
        <f t="shared" ref="E43:E47" si="6">G43+H43+I43</f>
        <v>4000</v>
      </c>
      <c r="F43" s="8">
        <v>0</v>
      </c>
      <c r="G43" s="8">
        <v>4000</v>
      </c>
      <c r="H43" s="8">
        <v>0</v>
      </c>
      <c r="I43" s="8">
        <v>0</v>
      </c>
    </row>
    <row r="44" spans="1:9" ht="15" customHeight="1" x14ac:dyDescent="0.2">
      <c r="A44" s="169" t="s">
        <v>17</v>
      </c>
      <c r="B44" s="166" t="s">
        <v>217</v>
      </c>
      <c r="C44" s="267" t="s">
        <v>205</v>
      </c>
      <c r="D44" s="268"/>
      <c r="E44" s="8">
        <f t="shared" si="6"/>
        <v>6500</v>
      </c>
      <c r="F44" s="8">
        <v>0</v>
      </c>
      <c r="G44" s="8">
        <f>5%*F27</f>
        <v>6500</v>
      </c>
      <c r="H44" s="8">
        <v>0</v>
      </c>
      <c r="I44" s="8">
        <v>0</v>
      </c>
    </row>
    <row r="45" spans="1:9" ht="15" customHeight="1" x14ac:dyDescent="0.2">
      <c r="A45" s="169" t="s">
        <v>48</v>
      </c>
      <c r="B45" s="166" t="s">
        <v>221</v>
      </c>
      <c r="C45" s="267" t="s">
        <v>345</v>
      </c>
      <c r="D45" s="268"/>
      <c r="E45" s="8">
        <f t="shared" si="6"/>
        <v>15000</v>
      </c>
      <c r="F45" s="8">
        <v>0</v>
      </c>
      <c r="G45" s="8">
        <v>15000</v>
      </c>
      <c r="H45" s="8">
        <v>0</v>
      </c>
      <c r="I45" s="8">
        <v>0</v>
      </c>
    </row>
    <row r="46" spans="1:9" ht="15" customHeight="1" x14ac:dyDescent="0.2">
      <c r="A46" s="12" t="s">
        <v>50</v>
      </c>
      <c r="B46" s="136" t="s">
        <v>225</v>
      </c>
      <c r="C46" s="267" t="s">
        <v>215</v>
      </c>
      <c r="D46" s="268"/>
      <c r="E46" s="8">
        <f t="shared" si="6"/>
        <v>25000</v>
      </c>
      <c r="F46" s="8">
        <v>0</v>
      </c>
      <c r="G46" s="8">
        <f>5%*F29</f>
        <v>25000</v>
      </c>
      <c r="H46" s="8">
        <v>0</v>
      </c>
      <c r="I46" s="8">
        <v>0</v>
      </c>
    </row>
    <row r="47" spans="1:9" ht="15" customHeight="1" x14ac:dyDescent="0.2">
      <c r="A47" s="12" t="s">
        <v>21</v>
      </c>
      <c r="B47" s="136" t="s">
        <v>222</v>
      </c>
      <c r="C47" s="267" t="s">
        <v>214</v>
      </c>
      <c r="D47" s="268"/>
      <c r="E47" s="8">
        <f t="shared" si="6"/>
        <v>14000</v>
      </c>
      <c r="F47" s="8">
        <v>0</v>
      </c>
      <c r="G47" s="8">
        <v>14000</v>
      </c>
      <c r="H47" s="8">
        <v>0</v>
      </c>
      <c r="I47" s="8">
        <v>0</v>
      </c>
    </row>
    <row r="48" spans="1:9" ht="15" customHeight="1" x14ac:dyDescent="0.2">
      <c r="A48" s="1"/>
      <c r="B48" s="223" t="s">
        <v>365</v>
      </c>
      <c r="C48" s="224"/>
      <c r="D48" s="226"/>
      <c r="E48" s="9">
        <f>SUM(E43:E47)</f>
        <v>64500</v>
      </c>
      <c r="F48" s="9">
        <f t="shared" ref="F48:I48" si="7">SUM(F43:F47)</f>
        <v>0</v>
      </c>
      <c r="G48" s="9">
        <f t="shared" si="7"/>
        <v>64500</v>
      </c>
      <c r="H48" s="9">
        <f t="shared" si="7"/>
        <v>0</v>
      </c>
      <c r="I48" s="9">
        <f t="shared" si="7"/>
        <v>0</v>
      </c>
    </row>
    <row r="49" spans="1:9" ht="15" customHeight="1" x14ac:dyDescent="0.2">
      <c r="A49" s="222" t="s">
        <v>299</v>
      </c>
      <c r="B49" s="222"/>
      <c r="C49" s="222"/>
      <c r="D49" s="222"/>
      <c r="E49" s="9">
        <f>E41+E32+E24+E48</f>
        <v>5578450</v>
      </c>
      <c r="F49" s="9">
        <f t="shared" ref="F49:I49" si="8">F41+F32+F24+F48</f>
        <v>2010450</v>
      </c>
      <c r="G49" s="9">
        <f>G41+G32+G24+G48</f>
        <v>2115450</v>
      </c>
      <c r="H49" s="9">
        <f t="shared" si="8"/>
        <v>1665000</v>
      </c>
      <c r="I49" s="9">
        <f t="shared" si="8"/>
        <v>1798000</v>
      </c>
    </row>
    <row r="50" spans="1:9" ht="15" customHeight="1" x14ac:dyDescent="0.2">
      <c r="A50" s="222" t="s">
        <v>366</v>
      </c>
      <c r="B50" s="222"/>
      <c r="C50" s="222"/>
      <c r="D50" s="222"/>
      <c r="E50" s="9">
        <f>E35</f>
        <v>20000</v>
      </c>
      <c r="F50" s="9">
        <f t="shared" ref="F50:I50" si="9">F35</f>
        <v>20000</v>
      </c>
      <c r="G50" s="9">
        <f t="shared" si="9"/>
        <v>0</v>
      </c>
      <c r="H50" s="9">
        <f t="shared" si="9"/>
        <v>0</v>
      </c>
      <c r="I50" s="9">
        <f t="shared" si="9"/>
        <v>0</v>
      </c>
    </row>
    <row r="51" spans="1:9" ht="15" customHeight="1" x14ac:dyDescent="0.2">
      <c r="A51" s="222" t="s">
        <v>229</v>
      </c>
      <c r="B51" s="222"/>
      <c r="C51" s="222"/>
      <c r="D51" s="222"/>
      <c r="E51" s="9">
        <f>SUM(E49:E50)</f>
        <v>5598450</v>
      </c>
      <c r="F51" s="9">
        <f t="shared" ref="F51:I51" si="10">SUM(F49:F50)</f>
        <v>2030450</v>
      </c>
      <c r="G51" s="9">
        <f t="shared" si="10"/>
        <v>2115450</v>
      </c>
      <c r="H51" s="9">
        <f t="shared" si="10"/>
        <v>1665000</v>
      </c>
      <c r="I51" s="9">
        <f t="shared" si="10"/>
        <v>1798000</v>
      </c>
    </row>
    <row r="52" spans="1:9" ht="15" customHeight="1" x14ac:dyDescent="0.2">
      <c r="A52" s="222" t="s">
        <v>355</v>
      </c>
      <c r="B52" s="222"/>
      <c r="C52" s="222"/>
      <c r="D52" s="222"/>
      <c r="E52" s="222"/>
      <c r="F52" s="222"/>
      <c r="G52" s="205">
        <v>2115450</v>
      </c>
      <c r="H52" s="205">
        <f>SUM(H53:H55)</f>
        <v>1665000</v>
      </c>
      <c r="I52" s="205">
        <f>SUM(I53:I55)</f>
        <v>1798000</v>
      </c>
    </row>
    <row r="53" spans="1:9" ht="15" customHeight="1" x14ac:dyDescent="0.2">
      <c r="A53" s="264" t="s">
        <v>359</v>
      </c>
      <c r="B53" s="264"/>
      <c r="C53" s="264"/>
      <c r="D53" s="264"/>
      <c r="E53" s="264"/>
      <c r="F53" s="264"/>
      <c r="G53" s="204">
        <f>G52-G54-G55</f>
        <v>1790450</v>
      </c>
      <c r="H53" s="204">
        <f>H51-H54-H55</f>
        <v>1335000</v>
      </c>
      <c r="I53" s="204">
        <f>I51-I54-I55</f>
        <v>1463000</v>
      </c>
    </row>
    <row r="54" spans="1:9" ht="15" customHeight="1" x14ac:dyDescent="0.2">
      <c r="A54" s="264" t="s">
        <v>388</v>
      </c>
      <c r="B54" s="264"/>
      <c r="C54" s="264"/>
      <c r="D54" s="264"/>
      <c r="E54" s="264"/>
      <c r="F54" s="264"/>
      <c r="G54" s="182">
        <v>25000</v>
      </c>
      <c r="H54" s="204">
        <v>30000</v>
      </c>
      <c r="I54" s="204">
        <v>35000</v>
      </c>
    </row>
    <row r="55" spans="1:9" ht="15" customHeight="1" x14ac:dyDescent="0.2">
      <c r="A55" s="264" t="s">
        <v>358</v>
      </c>
      <c r="B55" s="264"/>
      <c r="C55" s="264"/>
      <c r="D55" s="264"/>
      <c r="E55" s="264"/>
      <c r="F55" s="264"/>
      <c r="G55" s="182">
        <v>300000</v>
      </c>
      <c r="H55" s="204">
        <v>300000</v>
      </c>
      <c r="I55" s="204">
        <v>300000</v>
      </c>
    </row>
    <row r="56" spans="1:9" ht="15" customHeight="1" x14ac:dyDescent="0.2">
      <c r="A56" s="265"/>
      <c r="B56" s="256"/>
      <c r="C56" s="256"/>
      <c r="D56" s="256"/>
      <c r="E56" s="256"/>
      <c r="F56" s="256"/>
      <c r="G56" s="256"/>
      <c r="H56" s="256"/>
      <c r="I56" s="266"/>
    </row>
    <row r="57" spans="1:9" ht="15" customHeight="1" x14ac:dyDescent="0.2">
      <c r="A57" s="6" t="s">
        <v>145</v>
      </c>
      <c r="B57" s="257" t="s">
        <v>320</v>
      </c>
      <c r="C57" s="258"/>
      <c r="D57" s="258"/>
      <c r="E57" s="258"/>
      <c r="F57" s="258"/>
      <c r="G57" s="258"/>
      <c r="H57" s="258"/>
      <c r="I57" s="259"/>
    </row>
    <row r="58" spans="1:9" ht="15" customHeight="1" x14ac:dyDescent="0.2">
      <c r="A58" s="12" t="s">
        <v>43</v>
      </c>
      <c r="B58" s="275" t="s">
        <v>371</v>
      </c>
      <c r="C58" s="275"/>
      <c r="D58" s="275"/>
      <c r="E58" s="8">
        <f t="shared" ref="E58:E61" si="11">G58+H58+I58</f>
        <v>394000</v>
      </c>
      <c r="F58" s="8">
        <v>0</v>
      </c>
      <c r="G58" s="8">
        <v>124000</v>
      </c>
      <c r="H58" s="8">
        <v>130000</v>
      </c>
      <c r="I58" s="8">
        <v>140000</v>
      </c>
    </row>
    <row r="59" spans="1:9" ht="15" customHeight="1" x14ac:dyDescent="0.2">
      <c r="A59" s="12" t="s">
        <v>17</v>
      </c>
      <c r="B59" s="275" t="s">
        <v>322</v>
      </c>
      <c r="C59" s="275"/>
      <c r="D59" s="275"/>
      <c r="E59" s="8">
        <f t="shared" si="11"/>
        <v>4000000</v>
      </c>
      <c r="F59" s="8">
        <v>0</v>
      </c>
      <c r="G59" s="8">
        <v>0</v>
      </c>
      <c r="H59" s="8">
        <v>2000000</v>
      </c>
      <c r="I59" s="8">
        <v>2000000</v>
      </c>
    </row>
    <row r="60" spans="1:9" ht="15" customHeight="1" x14ac:dyDescent="0.2">
      <c r="A60" s="12" t="s">
        <v>48</v>
      </c>
      <c r="B60" s="275" t="s">
        <v>10</v>
      </c>
      <c r="C60" s="275"/>
      <c r="D60" s="275"/>
      <c r="E60" s="8">
        <f t="shared" si="11"/>
        <v>120000</v>
      </c>
      <c r="F60" s="8">
        <v>0</v>
      </c>
      <c r="G60" s="8">
        <v>0</v>
      </c>
      <c r="H60" s="8">
        <f>3%*H59</f>
        <v>60000</v>
      </c>
      <c r="I60" s="8">
        <f>3%*I59</f>
        <v>60000</v>
      </c>
    </row>
    <row r="61" spans="1:9" ht="15" customHeight="1" x14ac:dyDescent="0.2">
      <c r="A61" s="12" t="s">
        <v>49</v>
      </c>
      <c r="B61" s="275" t="s">
        <v>323</v>
      </c>
      <c r="C61" s="275"/>
      <c r="D61" s="275"/>
      <c r="E61" s="8">
        <f t="shared" si="11"/>
        <v>501000</v>
      </c>
      <c r="F61" s="23">
        <v>85000</v>
      </c>
      <c r="G61" s="23">
        <v>85000</v>
      </c>
      <c r="H61" s="167">
        <v>200000</v>
      </c>
      <c r="I61" s="167">
        <f>ROUND(H61+8%*H61,-2)</f>
        <v>216000</v>
      </c>
    </row>
    <row r="62" spans="1:9" ht="15" customHeight="1" x14ac:dyDescent="0.2">
      <c r="A62" s="138"/>
      <c r="B62" s="223" t="s">
        <v>321</v>
      </c>
      <c r="C62" s="224"/>
      <c r="D62" s="226"/>
      <c r="E62" s="13">
        <f>SUM(E57:E61)</f>
        <v>5015000</v>
      </c>
      <c r="F62" s="13">
        <f>SUM(F57:F61)</f>
        <v>85000</v>
      </c>
      <c r="G62" s="13">
        <f>SUM(G57:G61)</f>
        <v>209000</v>
      </c>
      <c r="H62" s="13">
        <f>SUM(H57:H61)</f>
        <v>2390000</v>
      </c>
      <c r="I62" s="13">
        <f>SUM(I57:I61)</f>
        <v>2416000</v>
      </c>
    </row>
    <row r="63" spans="1:9" ht="15" customHeight="1" x14ac:dyDescent="0.2">
      <c r="A63" s="222" t="s">
        <v>355</v>
      </c>
      <c r="B63" s="222"/>
      <c r="C63" s="222"/>
      <c r="D63" s="222"/>
      <c r="E63" s="222"/>
      <c r="F63" s="222"/>
      <c r="G63" s="205">
        <f>G64+G65</f>
        <v>209000</v>
      </c>
      <c r="H63" s="205">
        <f>H64+H65</f>
        <v>2390000</v>
      </c>
      <c r="I63" s="205">
        <f>I64+I65</f>
        <v>2416000</v>
      </c>
    </row>
    <row r="64" spans="1:9" ht="15" customHeight="1" x14ac:dyDescent="0.2">
      <c r="A64" s="264" t="s">
        <v>359</v>
      </c>
      <c r="B64" s="264"/>
      <c r="C64" s="264"/>
      <c r="D64" s="264"/>
      <c r="E64" s="264"/>
      <c r="F64" s="264"/>
      <c r="G64" s="204">
        <v>124000</v>
      </c>
      <c r="H64" s="204">
        <f>H62-H65</f>
        <v>2190000</v>
      </c>
      <c r="I64" s="204">
        <f>I62-I65</f>
        <v>2200000</v>
      </c>
    </row>
    <row r="65" spans="1:9" ht="15" customHeight="1" x14ac:dyDescent="0.2">
      <c r="A65" s="264" t="s">
        <v>358</v>
      </c>
      <c r="B65" s="264"/>
      <c r="C65" s="264"/>
      <c r="D65" s="264"/>
      <c r="E65" s="264"/>
      <c r="F65" s="264"/>
      <c r="G65" s="182">
        <v>85000</v>
      </c>
      <c r="H65" s="204">
        <v>200000</v>
      </c>
      <c r="I65" s="204">
        <v>216000</v>
      </c>
    </row>
    <row r="66" spans="1:9" ht="15" customHeight="1" x14ac:dyDescent="0.2">
      <c r="A66" s="240"/>
      <c r="B66" s="241"/>
      <c r="C66" s="241"/>
      <c r="D66" s="241"/>
      <c r="E66" s="241"/>
      <c r="F66" s="241"/>
      <c r="G66" s="241"/>
      <c r="H66" s="241"/>
      <c r="I66" s="242"/>
    </row>
    <row r="67" spans="1:9" ht="15" customHeight="1" x14ac:dyDescent="0.2">
      <c r="A67" s="6" t="s">
        <v>146</v>
      </c>
      <c r="B67" s="276" t="s">
        <v>152</v>
      </c>
      <c r="C67" s="277"/>
      <c r="D67" s="277"/>
      <c r="E67" s="277"/>
      <c r="F67" s="277"/>
      <c r="G67" s="277"/>
      <c r="H67" s="277"/>
      <c r="I67" s="278"/>
    </row>
    <row r="68" spans="1:9" ht="15" customHeight="1" x14ac:dyDescent="0.2">
      <c r="A68" s="7" t="s">
        <v>16</v>
      </c>
      <c r="B68" s="274" t="s">
        <v>206</v>
      </c>
      <c r="C68" s="274"/>
      <c r="D68" s="274"/>
      <c r="E68" s="8">
        <f>G68+H68+I68</f>
        <v>97000</v>
      </c>
      <c r="F68" s="23">
        <v>30000</v>
      </c>
      <c r="G68" s="23">
        <v>30000</v>
      </c>
      <c r="H68" s="15">
        <f>ROUND(F68*1.08,-3)</f>
        <v>32000</v>
      </c>
      <c r="I68" s="15">
        <f>ROUND(H68*1.08,-3)</f>
        <v>35000</v>
      </c>
    </row>
    <row r="69" spans="1:9" ht="15" customHeight="1" x14ac:dyDescent="0.2">
      <c r="A69" s="7" t="s">
        <v>31</v>
      </c>
      <c r="B69" s="274" t="s">
        <v>202</v>
      </c>
      <c r="C69" s="274"/>
      <c r="D69" s="274"/>
      <c r="E69" s="8">
        <f t="shared" ref="E69" si="12">G69+H69+I69</f>
        <v>48000</v>
      </c>
      <c r="F69" s="23">
        <v>15000</v>
      </c>
      <c r="G69" s="23">
        <v>15000</v>
      </c>
      <c r="H69" s="15">
        <f>ROUND(F69*1.08,-3)</f>
        <v>16000</v>
      </c>
      <c r="I69" s="15">
        <f>ROUND(H69*1.08,-3)</f>
        <v>17000</v>
      </c>
    </row>
    <row r="70" spans="1:9" ht="15" customHeight="1" x14ac:dyDescent="0.2">
      <c r="A70" s="250" t="s">
        <v>9</v>
      </c>
      <c r="B70" s="251"/>
      <c r="C70" s="251"/>
      <c r="D70" s="252"/>
      <c r="E70" s="13">
        <f>SUM(E68:E69)</f>
        <v>145000</v>
      </c>
      <c r="F70" s="26">
        <f>SUM(F68:F69)</f>
        <v>45000</v>
      </c>
      <c r="G70" s="26">
        <f>SUM(G68:G69)</f>
        <v>45000</v>
      </c>
      <c r="H70" s="13">
        <f>SUM(H68:H69)</f>
        <v>48000</v>
      </c>
      <c r="I70" s="13">
        <f>SUM(I68:I69)</f>
        <v>52000</v>
      </c>
    </row>
    <row r="71" spans="1:9" ht="15" customHeight="1" x14ac:dyDescent="0.2">
      <c r="A71" s="222" t="s">
        <v>355</v>
      </c>
      <c r="B71" s="222"/>
      <c r="C71" s="222"/>
      <c r="D71" s="222"/>
      <c r="E71" s="222"/>
      <c r="F71" s="222"/>
      <c r="G71" s="205">
        <v>45000</v>
      </c>
      <c r="H71" s="203">
        <f>H70</f>
        <v>48000</v>
      </c>
      <c r="I71" s="203">
        <f>I70</f>
        <v>52000</v>
      </c>
    </row>
    <row r="72" spans="1:9" ht="15" customHeight="1" x14ac:dyDescent="0.2">
      <c r="A72" s="264" t="s">
        <v>358</v>
      </c>
      <c r="B72" s="264"/>
      <c r="C72" s="264"/>
      <c r="D72" s="264"/>
      <c r="E72" s="264"/>
      <c r="F72" s="264"/>
      <c r="G72" s="204">
        <v>45000</v>
      </c>
      <c r="H72" s="202">
        <f>H71</f>
        <v>48000</v>
      </c>
      <c r="I72" s="202">
        <f>I71</f>
        <v>52000</v>
      </c>
    </row>
    <row r="73" spans="1:9" ht="15" customHeight="1" x14ac:dyDescent="0.2">
      <c r="A73" s="265"/>
      <c r="B73" s="256"/>
      <c r="C73" s="256"/>
      <c r="D73" s="256"/>
      <c r="E73" s="256"/>
      <c r="F73" s="256"/>
      <c r="G73" s="256"/>
      <c r="H73" s="256"/>
      <c r="I73" s="266"/>
    </row>
    <row r="74" spans="1:9" ht="15" customHeight="1" x14ac:dyDescent="0.2">
      <c r="A74" s="6" t="s">
        <v>155</v>
      </c>
      <c r="B74" s="244" t="s">
        <v>119</v>
      </c>
      <c r="C74" s="246"/>
      <c r="D74" s="246"/>
      <c r="E74" s="246"/>
      <c r="F74" s="246"/>
      <c r="G74" s="246"/>
      <c r="H74" s="245"/>
      <c r="I74" s="14"/>
    </row>
    <row r="75" spans="1:9" ht="15" customHeight="1" x14ac:dyDescent="0.2">
      <c r="A75" s="7" t="s">
        <v>16</v>
      </c>
      <c r="B75" s="247" t="s">
        <v>14</v>
      </c>
      <c r="C75" s="248"/>
      <c r="D75" s="249"/>
      <c r="E75" s="8">
        <f>G75+H75+I75</f>
        <v>607000</v>
      </c>
      <c r="F75" s="15">
        <v>187000</v>
      </c>
      <c r="G75" s="15">
        <v>187000</v>
      </c>
      <c r="H75" s="15">
        <f>ROUND(F75*1.08,-3)</f>
        <v>202000</v>
      </c>
      <c r="I75" s="15">
        <f>ROUND(H75*1.08,-3)</f>
        <v>218000</v>
      </c>
    </row>
    <row r="76" spans="1:9" ht="15" customHeight="1" x14ac:dyDescent="0.2">
      <c r="A76" s="7" t="s">
        <v>31</v>
      </c>
      <c r="B76" s="247" t="s">
        <v>204</v>
      </c>
      <c r="C76" s="248"/>
      <c r="D76" s="249"/>
      <c r="E76" s="8">
        <f t="shared" ref="E76:E78" si="13">G76+H76+I76</f>
        <v>267000</v>
      </c>
      <c r="F76" s="15">
        <v>82000</v>
      </c>
      <c r="G76" s="15">
        <v>82000</v>
      </c>
      <c r="H76" s="15">
        <f>ROUND(F76*1.08,-3)</f>
        <v>89000</v>
      </c>
      <c r="I76" s="15">
        <f t="shared" ref="I76:I78" si="14">ROUND(H76*1.08,-3)</f>
        <v>96000</v>
      </c>
    </row>
    <row r="77" spans="1:9" ht="15" customHeight="1" x14ac:dyDescent="0.2">
      <c r="A77" s="7" t="s">
        <v>18</v>
      </c>
      <c r="B77" s="247" t="s">
        <v>308</v>
      </c>
      <c r="C77" s="248"/>
      <c r="D77" s="249"/>
      <c r="E77" s="8">
        <f t="shared" si="13"/>
        <v>163000</v>
      </c>
      <c r="F77" s="15">
        <v>0</v>
      </c>
      <c r="G77" s="15">
        <v>41000</v>
      </c>
      <c r="H77" s="15">
        <v>61000</v>
      </c>
      <c r="I77" s="15">
        <v>61000</v>
      </c>
    </row>
    <row r="78" spans="1:9" ht="15" customHeight="1" x14ac:dyDescent="0.2">
      <c r="A78" s="7" t="s">
        <v>19</v>
      </c>
      <c r="B78" s="247" t="s">
        <v>13</v>
      </c>
      <c r="C78" s="248"/>
      <c r="D78" s="249"/>
      <c r="E78" s="8">
        <f t="shared" si="13"/>
        <v>980000</v>
      </c>
      <c r="F78" s="15">
        <v>379000</v>
      </c>
      <c r="G78" s="15">
        <v>129000</v>
      </c>
      <c r="H78" s="15">
        <f>ROUND(F78*1.08,-3)</f>
        <v>409000</v>
      </c>
      <c r="I78" s="15">
        <f t="shared" si="14"/>
        <v>442000</v>
      </c>
    </row>
    <row r="79" spans="1:9" ht="15" customHeight="1" x14ac:dyDescent="0.2">
      <c r="A79" s="250" t="s">
        <v>9</v>
      </c>
      <c r="B79" s="251"/>
      <c r="C79" s="251"/>
      <c r="D79" s="252"/>
      <c r="E79" s="9">
        <f>SUM(E75:E78)</f>
        <v>2017000</v>
      </c>
      <c r="F79" s="9">
        <f>SUM(F75:F78)</f>
        <v>648000</v>
      </c>
      <c r="G79" s="9">
        <f>SUM(G75:G78)</f>
        <v>439000</v>
      </c>
      <c r="H79" s="9">
        <f>SUM(H75:H78)</f>
        <v>761000</v>
      </c>
      <c r="I79" s="9">
        <f>SUM(I75:I78)</f>
        <v>817000</v>
      </c>
    </row>
    <row r="80" spans="1:9" ht="15" customHeight="1" x14ac:dyDescent="0.2">
      <c r="A80" s="222" t="s">
        <v>355</v>
      </c>
      <c r="B80" s="222"/>
      <c r="C80" s="222"/>
      <c r="D80" s="222"/>
      <c r="E80" s="222"/>
      <c r="F80" s="222"/>
      <c r="G80" s="205">
        <v>439000</v>
      </c>
      <c r="H80" s="205">
        <f>H81+H82</f>
        <v>761000</v>
      </c>
      <c r="I80" s="205">
        <f>I81+I82</f>
        <v>817000</v>
      </c>
    </row>
    <row r="81" spans="1:9" ht="15" customHeight="1" x14ac:dyDescent="0.2">
      <c r="A81" s="237" t="s">
        <v>387</v>
      </c>
      <c r="B81" s="238"/>
      <c r="C81" s="238"/>
      <c r="D81" s="238"/>
      <c r="E81" s="238"/>
      <c r="F81" s="239"/>
      <c r="G81" s="204">
        <v>100000</v>
      </c>
      <c r="H81" s="204">
        <v>130000</v>
      </c>
      <c r="I81" s="204">
        <v>160000</v>
      </c>
    </row>
    <row r="82" spans="1:9" ht="15" customHeight="1" x14ac:dyDescent="0.2">
      <c r="A82" s="264" t="s">
        <v>358</v>
      </c>
      <c r="B82" s="264"/>
      <c r="C82" s="264"/>
      <c r="D82" s="264"/>
      <c r="E82" s="264"/>
      <c r="F82" s="264"/>
      <c r="G82" s="182">
        <v>339000</v>
      </c>
      <c r="H82" s="204">
        <f>H79-H81</f>
        <v>631000</v>
      </c>
      <c r="I82" s="204">
        <f>I79-I81</f>
        <v>657000</v>
      </c>
    </row>
    <row r="83" spans="1:9" ht="15" customHeight="1" x14ac:dyDescent="0.2">
      <c r="A83" s="256"/>
      <c r="B83" s="256"/>
      <c r="C83" s="256"/>
      <c r="D83" s="256"/>
      <c r="E83" s="256"/>
      <c r="F83" s="256"/>
      <c r="G83" s="256"/>
      <c r="H83" s="256"/>
      <c r="I83" s="256"/>
    </row>
    <row r="84" spans="1:9" ht="15" customHeight="1" x14ac:dyDescent="0.2">
      <c r="A84" s="6" t="s">
        <v>132</v>
      </c>
      <c r="B84" s="257" t="s">
        <v>234</v>
      </c>
      <c r="C84" s="258"/>
      <c r="D84" s="258"/>
      <c r="E84" s="258"/>
      <c r="F84" s="258"/>
      <c r="G84" s="258"/>
      <c r="H84" s="258"/>
      <c r="I84" s="259"/>
    </row>
    <row r="85" spans="1:9" ht="15" customHeight="1" x14ac:dyDescent="0.2">
      <c r="A85" s="128" t="s">
        <v>43</v>
      </c>
      <c r="B85" s="132" t="s">
        <v>248</v>
      </c>
      <c r="C85" s="133"/>
      <c r="D85" s="133"/>
      <c r="E85" s="133"/>
      <c r="F85" s="133"/>
      <c r="G85" s="184"/>
      <c r="H85" s="134"/>
      <c r="I85" s="134"/>
    </row>
    <row r="86" spans="1:9" ht="15" customHeight="1" x14ac:dyDescent="0.2">
      <c r="A86" s="7" t="s">
        <v>16</v>
      </c>
      <c r="B86" s="220" t="s">
        <v>235</v>
      </c>
      <c r="C86" s="220"/>
      <c r="D86" s="220"/>
      <c r="E86" s="8">
        <f>G86+H86+I86</f>
        <v>0</v>
      </c>
      <c r="F86" s="27">
        <v>10000000</v>
      </c>
      <c r="G86" s="27">
        <v>0</v>
      </c>
      <c r="H86" s="15">
        <v>0</v>
      </c>
      <c r="I86" s="15">
        <v>0</v>
      </c>
    </row>
    <row r="87" spans="1:9" ht="15" customHeight="1" x14ac:dyDescent="0.2">
      <c r="A87" s="7" t="s">
        <v>31</v>
      </c>
      <c r="B87" s="220" t="s">
        <v>37</v>
      </c>
      <c r="C87" s="220"/>
      <c r="D87" s="220"/>
      <c r="E87" s="8">
        <f>G87+H87+I87</f>
        <v>622500</v>
      </c>
      <c r="F87" s="27">
        <v>800000</v>
      </c>
      <c r="G87" s="27">
        <v>622500</v>
      </c>
      <c r="H87" s="15">
        <v>0</v>
      </c>
      <c r="I87" s="15">
        <v>0</v>
      </c>
    </row>
    <row r="88" spans="1:9" ht="15" customHeight="1" x14ac:dyDescent="0.2">
      <c r="A88" s="7" t="s">
        <v>18</v>
      </c>
      <c r="B88" s="220" t="s">
        <v>317</v>
      </c>
      <c r="C88" s="220"/>
      <c r="D88" s="220"/>
      <c r="E88" s="8">
        <f t="shared" ref="E88:E90" si="15">G88+H88+I88</f>
        <v>622500</v>
      </c>
      <c r="F88" s="27">
        <v>0</v>
      </c>
      <c r="G88" s="27">
        <v>622500</v>
      </c>
      <c r="H88" s="15">
        <v>0</v>
      </c>
      <c r="I88" s="15">
        <v>0</v>
      </c>
    </row>
    <row r="89" spans="1:9" ht="15" customHeight="1" x14ac:dyDescent="0.2">
      <c r="A89" s="7" t="s">
        <v>19</v>
      </c>
      <c r="B89" s="220" t="s">
        <v>300</v>
      </c>
      <c r="C89" s="220"/>
      <c r="D89" s="220"/>
      <c r="E89" s="8">
        <f t="shared" si="15"/>
        <v>387500</v>
      </c>
      <c r="F89" s="27">
        <v>0</v>
      </c>
      <c r="G89" s="27">
        <v>387500</v>
      </c>
      <c r="H89" s="15">
        <v>0</v>
      </c>
      <c r="I89" s="15">
        <v>0</v>
      </c>
    </row>
    <row r="90" spans="1:9" ht="15" customHeight="1" x14ac:dyDescent="0.2">
      <c r="A90" s="7" t="s">
        <v>20</v>
      </c>
      <c r="B90" s="220" t="s">
        <v>236</v>
      </c>
      <c r="C90" s="220"/>
      <c r="D90" s="220"/>
      <c r="E90" s="8">
        <f t="shared" si="15"/>
        <v>3664000</v>
      </c>
      <c r="F90" s="27">
        <v>0</v>
      </c>
      <c r="G90" s="27">
        <v>0</v>
      </c>
      <c r="H90" s="15">
        <v>1664000</v>
      </c>
      <c r="I90" s="8">
        <v>2000000</v>
      </c>
    </row>
    <row r="91" spans="1:9" ht="15" customHeight="1" x14ac:dyDescent="0.2">
      <c r="A91" s="222" t="s">
        <v>303</v>
      </c>
      <c r="B91" s="222"/>
      <c r="C91" s="222"/>
      <c r="D91" s="222"/>
      <c r="E91" s="9">
        <f>SUM(E86:E90)</f>
        <v>5296500</v>
      </c>
      <c r="F91" s="24">
        <f>SUM(F86:F90)</f>
        <v>10800000</v>
      </c>
      <c r="G91" s="24">
        <f>SUM(G86:G90)</f>
        <v>1632500</v>
      </c>
      <c r="H91" s="24">
        <f t="shared" ref="H91:I91" si="16">SUM(H86:H90)</f>
        <v>1664000</v>
      </c>
      <c r="I91" s="24">
        <f t="shared" si="16"/>
        <v>2000000</v>
      </c>
    </row>
    <row r="92" spans="1:9" ht="15" customHeight="1" x14ac:dyDescent="0.2">
      <c r="A92" s="128" t="s">
        <v>17</v>
      </c>
      <c r="B92" s="129" t="s">
        <v>302</v>
      </c>
      <c r="C92" s="130"/>
      <c r="D92" s="130"/>
      <c r="E92" s="130"/>
      <c r="F92" s="130"/>
      <c r="G92" s="183"/>
      <c r="H92" s="131"/>
      <c r="I92" s="140"/>
    </row>
    <row r="93" spans="1:9" ht="15" customHeight="1" x14ac:dyDescent="0.2">
      <c r="A93" s="7" t="s">
        <v>16</v>
      </c>
      <c r="B93" s="220" t="s">
        <v>306</v>
      </c>
      <c r="C93" s="220"/>
      <c r="D93" s="220"/>
      <c r="E93" s="8">
        <f t="shared" ref="E93:E96" si="17">G93+H93+I93</f>
        <v>0</v>
      </c>
      <c r="F93" s="15">
        <v>0</v>
      </c>
      <c r="G93" s="27">
        <v>0</v>
      </c>
      <c r="H93" s="15">
        <v>0</v>
      </c>
      <c r="I93" s="15">
        <v>0</v>
      </c>
    </row>
    <row r="94" spans="1:9" ht="15" customHeight="1" x14ac:dyDescent="0.2">
      <c r="A94" s="7" t="s">
        <v>31</v>
      </c>
      <c r="B94" s="220" t="s">
        <v>37</v>
      </c>
      <c r="C94" s="220"/>
      <c r="D94" s="220"/>
      <c r="E94" s="8">
        <f t="shared" si="17"/>
        <v>32000</v>
      </c>
      <c r="F94" s="15">
        <v>0</v>
      </c>
      <c r="G94" s="27">
        <v>32000</v>
      </c>
      <c r="H94" s="15">
        <v>0</v>
      </c>
      <c r="I94" s="15">
        <v>0</v>
      </c>
    </row>
    <row r="95" spans="1:9" ht="15" customHeight="1" x14ac:dyDescent="0.2">
      <c r="A95" s="7" t="s">
        <v>18</v>
      </c>
      <c r="B95" s="220" t="s">
        <v>305</v>
      </c>
      <c r="C95" s="220"/>
      <c r="D95" s="220"/>
      <c r="E95" s="8">
        <f t="shared" si="17"/>
        <v>32000</v>
      </c>
      <c r="F95" s="15">
        <v>0</v>
      </c>
      <c r="G95" s="27">
        <v>32000</v>
      </c>
      <c r="H95" s="15">
        <v>0</v>
      </c>
      <c r="I95" s="15">
        <v>0</v>
      </c>
    </row>
    <row r="96" spans="1:9" ht="15" customHeight="1" x14ac:dyDescent="0.2">
      <c r="A96" s="7" t="s">
        <v>19</v>
      </c>
      <c r="B96" s="220" t="s">
        <v>300</v>
      </c>
      <c r="C96" s="220"/>
      <c r="D96" s="220"/>
      <c r="E96" s="8">
        <f t="shared" si="17"/>
        <v>20000</v>
      </c>
      <c r="F96" s="15">
        <v>0</v>
      </c>
      <c r="G96" s="27">
        <v>20000</v>
      </c>
      <c r="H96" s="15">
        <v>0</v>
      </c>
      <c r="I96" s="15">
        <v>0</v>
      </c>
    </row>
    <row r="97" spans="1:10" ht="15" customHeight="1" x14ac:dyDescent="0.2">
      <c r="A97" s="127"/>
      <c r="B97" s="222" t="s">
        <v>304</v>
      </c>
      <c r="C97" s="222"/>
      <c r="D97" s="222"/>
      <c r="E97" s="24">
        <f>SUM(E93:E96)</f>
        <v>84000</v>
      </c>
      <c r="F97" s="24">
        <v>0</v>
      </c>
      <c r="G97" s="24">
        <f>SUM(G93:G96)</f>
        <v>84000</v>
      </c>
      <c r="H97" s="24">
        <v>0</v>
      </c>
      <c r="I97" s="24">
        <v>0</v>
      </c>
    </row>
    <row r="98" spans="1:10" ht="15" customHeight="1" x14ac:dyDescent="0.2">
      <c r="A98" s="222" t="s">
        <v>307</v>
      </c>
      <c r="B98" s="222"/>
      <c r="C98" s="222"/>
      <c r="D98" s="222"/>
      <c r="E98" s="9">
        <f>E97+E91</f>
        <v>5380500</v>
      </c>
      <c r="F98" s="9">
        <f t="shared" ref="F98:I98" si="18">F97+F91</f>
        <v>10800000</v>
      </c>
      <c r="G98" s="9">
        <f>G97+G91</f>
        <v>1716500</v>
      </c>
      <c r="H98" s="9">
        <f t="shared" si="18"/>
        <v>1664000</v>
      </c>
      <c r="I98" s="9">
        <f t="shared" si="18"/>
        <v>2000000</v>
      </c>
    </row>
    <row r="99" spans="1:10" ht="15" customHeight="1" x14ac:dyDescent="0.2">
      <c r="A99" s="222" t="s">
        <v>355</v>
      </c>
      <c r="B99" s="222"/>
      <c r="C99" s="222"/>
      <c r="D99" s="222"/>
      <c r="E99" s="222"/>
      <c r="F99" s="222"/>
      <c r="G99" s="205">
        <f>G100+G101</f>
        <v>1716500</v>
      </c>
      <c r="H99" s="205">
        <f>H100+H101</f>
        <v>1664000</v>
      </c>
      <c r="I99" s="205">
        <f>I100+I101</f>
        <v>2000000</v>
      </c>
    </row>
    <row r="100" spans="1:10" ht="15" customHeight="1" x14ac:dyDescent="0.2">
      <c r="A100" s="264" t="s">
        <v>383</v>
      </c>
      <c r="B100" s="264"/>
      <c r="C100" s="264"/>
      <c r="D100" s="264"/>
      <c r="E100" s="264"/>
      <c r="F100" s="264"/>
      <c r="G100" s="204">
        <v>1500000</v>
      </c>
      <c r="H100" s="204">
        <f>H98-H101</f>
        <v>1464000</v>
      </c>
      <c r="I100" s="204">
        <f>I98-I101</f>
        <v>1850000</v>
      </c>
    </row>
    <row r="101" spans="1:10" ht="15" customHeight="1" x14ac:dyDescent="0.2">
      <c r="A101" s="264" t="s">
        <v>396</v>
      </c>
      <c r="B101" s="264"/>
      <c r="C101" s="264"/>
      <c r="D101" s="264"/>
      <c r="E101" s="264"/>
      <c r="F101" s="264"/>
      <c r="G101" s="182">
        <v>216500</v>
      </c>
      <c r="H101" s="204">
        <v>200000</v>
      </c>
      <c r="I101" s="204">
        <v>150000</v>
      </c>
    </row>
    <row r="102" spans="1:10" ht="15" customHeight="1" x14ac:dyDescent="0.2">
      <c r="A102" s="253"/>
      <c r="B102" s="254"/>
      <c r="C102" s="254"/>
      <c r="D102" s="254"/>
      <c r="E102" s="254"/>
      <c r="F102" s="254"/>
      <c r="G102" s="254"/>
      <c r="H102" s="254"/>
      <c r="I102" s="255"/>
    </row>
    <row r="103" spans="1:10" ht="15" customHeight="1" x14ac:dyDescent="0.2">
      <c r="A103" s="6" t="s">
        <v>133</v>
      </c>
      <c r="B103" s="257" t="s">
        <v>153</v>
      </c>
      <c r="C103" s="258"/>
      <c r="D103" s="258"/>
      <c r="E103" s="258"/>
      <c r="F103" s="258"/>
      <c r="G103" s="258"/>
      <c r="H103" s="258"/>
      <c r="I103" s="259"/>
    </row>
    <row r="104" spans="1:10" ht="15" customHeight="1" x14ac:dyDescent="0.2">
      <c r="A104" s="7" t="s">
        <v>16</v>
      </c>
      <c r="B104" s="220" t="s">
        <v>11</v>
      </c>
      <c r="C104" s="220"/>
      <c r="D104" s="220"/>
      <c r="E104" s="8">
        <f t="shared" ref="E104:E108" si="19">G104+H104+I104</f>
        <v>1065000</v>
      </c>
      <c r="F104" s="23">
        <v>0</v>
      </c>
      <c r="G104" s="23">
        <v>0</v>
      </c>
      <c r="H104" s="15">
        <v>1065000</v>
      </c>
      <c r="I104" s="15">
        <v>0</v>
      </c>
    </row>
    <row r="105" spans="1:10" ht="15" customHeight="1" x14ac:dyDescent="0.2">
      <c r="A105" s="7" t="s">
        <v>31</v>
      </c>
      <c r="B105" s="220" t="s">
        <v>0</v>
      </c>
      <c r="C105" s="220"/>
      <c r="D105" s="220"/>
      <c r="E105" s="8">
        <f t="shared" si="19"/>
        <v>1050000</v>
      </c>
      <c r="F105" s="23">
        <v>0</v>
      </c>
      <c r="G105" s="23">
        <v>0</v>
      </c>
      <c r="H105" s="15">
        <v>550000</v>
      </c>
      <c r="I105" s="15">
        <v>500000</v>
      </c>
      <c r="J105" s="16"/>
    </row>
    <row r="106" spans="1:10" ht="15" customHeight="1" x14ac:dyDescent="0.2">
      <c r="A106" s="7" t="s">
        <v>18</v>
      </c>
      <c r="B106" s="220" t="s">
        <v>12</v>
      </c>
      <c r="C106" s="220"/>
      <c r="D106" s="220"/>
      <c r="E106" s="8">
        <f t="shared" si="19"/>
        <v>2600000</v>
      </c>
      <c r="F106" s="23">
        <v>0</v>
      </c>
      <c r="G106" s="23">
        <v>0</v>
      </c>
      <c r="H106" s="15">
        <v>1100000</v>
      </c>
      <c r="I106" s="15">
        <v>1500000</v>
      </c>
    </row>
    <row r="107" spans="1:10" ht="15" customHeight="1" x14ac:dyDescent="0.2">
      <c r="A107" s="7" t="s">
        <v>19</v>
      </c>
      <c r="B107" s="220" t="s">
        <v>10</v>
      </c>
      <c r="C107" s="220"/>
      <c r="D107" s="220"/>
      <c r="E107" s="8">
        <f t="shared" si="19"/>
        <v>52000</v>
      </c>
      <c r="F107" s="27">
        <v>0</v>
      </c>
      <c r="G107" s="27">
        <v>0</v>
      </c>
      <c r="H107" s="8">
        <f>2%*H106</f>
        <v>22000</v>
      </c>
      <c r="I107" s="8">
        <f>2%*I106</f>
        <v>30000</v>
      </c>
    </row>
    <row r="108" spans="1:10" ht="15" customHeight="1" x14ac:dyDescent="0.2">
      <c r="A108" s="7" t="s">
        <v>20</v>
      </c>
      <c r="B108" s="220" t="s">
        <v>1</v>
      </c>
      <c r="C108" s="220"/>
      <c r="D108" s="220"/>
      <c r="E108" s="8">
        <f t="shared" si="19"/>
        <v>0</v>
      </c>
      <c r="F108" s="27">
        <v>0</v>
      </c>
      <c r="G108" s="27">
        <v>0</v>
      </c>
      <c r="H108" s="8">
        <v>0</v>
      </c>
      <c r="I108" s="8">
        <f>ROUND(H108+8%*H108,-2)</f>
        <v>0</v>
      </c>
    </row>
    <row r="109" spans="1:10" ht="15" customHeight="1" x14ac:dyDescent="0.2">
      <c r="A109" s="222" t="s">
        <v>9</v>
      </c>
      <c r="B109" s="222"/>
      <c r="C109" s="222"/>
      <c r="D109" s="222"/>
      <c r="E109" s="9">
        <f>SUM(E104:E108)</f>
        <v>4767000</v>
      </c>
      <c r="F109" s="24">
        <f>SUM(F104:F108)</f>
        <v>0</v>
      </c>
      <c r="G109" s="24">
        <f>SUM(G104:G108)</f>
        <v>0</v>
      </c>
      <c r="H109" s="9">
        <f>SUM(H104:H108)</f>
        <v>2737000</v>
      </c>
      <c r="I109" s="9">
        <f>SUM(I104:I108)</f>
        <v>2030000</v>
      </c>
    </row>
    <row r="110" spans="1:10" ht="15" customHeight="1" x14ac:dyDescent="0.2">
      <c r="A110" s="222" t="s">
        <v>355</v>
      </c>
      <c r="B110" s="222"/>
      <c r="C110" s="222"/>
      <c r="D110" s="222"/>
      <c r="E110" s="222"/>
      <c r="F110" s="222"/>
      <c r="G110" s="205">
        <v>0</v>
      </c>
      <c r="H110" s="203">
        <f>H109</f>
        <v>2737000</v>
      </c>
      <c r="I110" s="203">
        <f>I109</f>
        <v>2030000</v>
      </c>
    </row>
    <row r="111" spans="1:10" ht="15" customHeight="1" x14ac:dyDescent="0.2">
      <c r="A111" s="264" t="s">
        <v>359</v>
      </c>
      <c r="B111" s="264"/>
      <c r="C111" s="264"/>
      <c r="D111" s="264"/>
      <c r="E111" s="264"/>
      <c r="F111" s="264"/>
      <c r="G111" s="204">
        <v>0</v>
      </c>
      <c r="H111" s="202">
        <f>H110</f>
        <v>2737000</v>
      </c>
      <c r="I111" s="202">
        <f>I110</f>
        <v>2030000</v>
      </c>
    </row>
    <row r="112" spans="1:10" ht="15" customHeight="1" x14ac:dyDescent="0.2">
      <c r="A112" s="253"/>
      <c r="B112" s="254"/>
      <c r="C112" s="254"/>
      <c r="D112" s="254"/>
      <c r="E112" s="254"/>
      <c r="F112" s="254"/>
      <c r="G112" s="254"/>
      <c r="H112" s="254"/>
      <c r="I112" s="255"/>
    </row>
    <row r="113" spans="1:10" s="33" customFormat="1" ht="15" customHeight="1" x14ac:dyDescent="0.2">
      <c r="A113" s="6" t="s">
        <v>134</v>
      </c>
      <c r="B113" s="269" t="s">
        <v>232</v>
      </c>
      <c r="C113" s="269"/>
      <c r="D113" s="269"/>
      <c r="E113" s="9">
        <f>G113+H113+I113</f>
        <v>175000</v>
      </c>
      <c r="F113" s="13">
        <v>54000</v>
      </c>
      <c r="G113" s="13">
        <v>54000</v>
      </c>
      <c r="H113" s="9">
        <f>ROUND(F113*1.08, -3)</f>
        <v>58000</v>
      </c>
      <c r="I113" s="9">
        <f>ROUND(H113*1.08, -3)</f>
        <v>63000</v>
      </c>
    </row>
    <row r="114" spans="1:10" s="33" customFormat="1" ht="15" customHeight="1" x14ac:dyDescent="0.2">
      <c r="A114" s="222" t="s">
        <v>355</v>
      </c>
      <c r="B114" s="222"/>
      <c r="C114" s="222"/>
      <c r="D114" s="222"/>
      <c r="E114" s="222"/>
      <c r="F114" s="222"/>
      <c r="G114" s="205">
        <v>54000</v>
      </c>
      <c r="H114" s="203">
        <f>H113</f>
        <v>58000</v>
      </c>
      <c r="I114" s="203">
        <f>I113</f>
        <v>63000</v>
      </c>
    </row>
    <row r="115" spans="1:10" s="33" customFormat="1" ht="15" customHeight="1" x14ac:dyDescent="0.2">
      <c r="A115" s="264" t="s">
        <v>358</v>
      </c>
      <c r="B115" s="264"/>
      <c r="C115" s="264"/>
      <c r="D115" s="264"/>
      <c r="E115" s="264"/>
      <c r="F115" s="264"/>
      <c r="G115" s="204">
        <v>54000</v>
      </c>
      <c r="H115" s="202">
        <f>H114</f>
        <v>58000</v>
      </c>
      <c r="I115" s="202">
        <f>I114</f>
        <v>63000</v>
      </c>
    </row>
    <row r="116" spans="1:10" s="33" customFormat="1" ht="15" customHeight="1" x14ac:dyDescent="0.2">
      <c r="A116" s="265"/>
      <c r="B116" s="256"/>
      <c r="C116" s="256"/>
      <c r="D116" s="256"/>
      <c r="E116" s="256"/>
      <c r="F116" s="256"/>
      <c r="G116" s="256"/>
      <c r="H116" s="256"/>
      <c r="I116" s="266"/>
    </row>
    <row r="117" spans="1:10" s="33" customFormat="1" ht="15" customHeight="1" x14ac:dyDescent="0.2">
      <c r="A117" s="6" t="s">
        <v>135</v>
      </c>
      <c r="B117" s="269" t="s">
        <v>237</v>
      </c>
      <c r="C117" s="269"/>
      <c r="D117" s="269"/>
      <c r="E117" s="9">
        <f>G117+H117+I117</f>
        <v>247000</v>
      </c>
      <c r="F117" s="13">
        <v>76000</v>
      </c>
      <c r="G117" s="13">
        <v>76000</v>
      </c>
      <c r="H117" s="9">
        <f>ROUND(F117*1.08, -3)</f>
        <v>82000</v>
      </c>
      <c r="I117" s="9">
        <f>ROUND(H117*1.08, -3)</f>
        <v>89000</v>
      </c>
    </row>
    <row r="118" spans="1:10" s="33" customFormat="1" ht="15" customHeight="1" x14ac:dyDescent="0.2">
      <c r="A118" s="222" t="s">
        <v>355</v>
      </c>
      <c r="B118" s="222"/>
      <c r="C118" s="222"/>
      <c r="D118" s="222"/>
      <c r="E118" s="222"/>
      <c r="F118" s="222"/>
      <c r="G118" s="203">
        <f t="shared" ref="G118:I119" si="20">G117</f>
        <v>76000</v>
      </c>
      <c r="H118" s="203">
        <f t="shared" si="20"/>
        <v>82000</v>
      </c>
      <c r="I118" s="203">
        <f t="shared" si="20"/>
        <v>89000</v>
      </c>
    </row>
    <row r="119" spans="1:10" s="33" customFormat="1" ht="15" customHeight="1" x14ac:dyDescent="0.2">
      <c r="A119" s="264" t="s">
        <v>358</v>
      </c>
      <c r="B119" s="264"/>
      <c r="C119" s="264"/>
      <c r="D119" s="264"/>
      <c r="E119" s="264"/>
      <c r="F119" s="264"/>
      <c r="G119" s="202">
        <f t="shared" si="20"/>
        <v>76000</v>
      </c>
      <c r="H119" s="202">
        <f t="shared" si="20"/>
        <v>82000</v>
      </c>
      <c r="I119" s="202">
        <f t="shared" si="20"/>
        <v>89000</v>
      </c>
    </row>
    <row r="120" spans="1:10" ht="15" customHeight="1" x14ac:dyDescent="0.2">
      <c r="A120" s="253"/>
      <c r="B120" s="254"/>
      <c r="C120" s="254"/>
      <c r="D120" s="254"/>
      <c r="E120" s="254"/>
      <c r="F120" s="254"/>
      <c r="G120" s="254"/>
      <c r="H120" s="254"/>
      <c r="I120" s="255"/>
    </row>
    <row r="121" spans="1:10" ht="30" customHeight="1" x14ac:dyDescent="0.2">
      <c r="A121" s="222" t="s">
        <v>15</v>
      </c>
      <c r="B121" s="222"/>
      <c r="C121" s="222"/>
      <c r="D121" s="222"/>
      <c r="E121" s="14">
        <f>E117+E113+E109+E98+E79+E70+E62+E8+E51</f>
        <v>26275950</v>
      </c>
      <c r="F121" s="164">
        <f>F117+F113+F109+F98+F79+F70+F62+F8+F51</f>
        <v>14678450</v>
      </c>
      <c r="G121" s="180">
        <f>G117+G113+G109+G98+G79+G70+G62+G8+G51</f>
        <v>5594950</v>
      </c>
      <c r="H121" s="164">
        <f>H117+H113+H109+H98+H79+H70+H62+H8+H51</f>
        <v>10362000</v>
      </c>
      <c r="I121" s="164">
        <f>I117+I113+I109+I98+I79+I70+I62+I8+I51</f>
        <v>10299000</v>
      </c>
      <c r="J121" s="29"/>
    </row>
    <row r="122" spans="1:10" ht="15" customHeight="1" x14ac:dyDescent="0.2">
      <c r="A122" s="18"/>
      <c r="B122" s="18"/>
      <c r="C122" s="18"/>
      <c r="D122" s="18"/>
      <c r="E122" s="19"/>
      <c r="F122" s="28"/>
      <c r="G122" s="28"/>
      <c r="H122" s="19"/>
      <c r="I122" s="19"/>
    </row>
    <row r="123" spans="1:10" ht="15" customHeight="1" x14ac:dyDescent="0.2">
      <c r="B123" s="4"/>
      <c r="C123" s="4"/>
      <c r="D123" s="4"/>
      <c r="F123" s="30"/>
      <c r="G123" s="30"/>
      <c r="H123" s="31"/>
    </row>
    <row r="124" spans="1:10" ht="15" customHeight="1" x14ac:dyDescent="0.2">
      <c r="B124" s="4"/>
      <c r="C124" s="4"/>
      <c r="D124" s="4"/>
    </row>
    <row r="125" spans="1:10" ht="15" customHeight="1" x14ac:dyDescent="0.2">
      <c r="B125" s="4"/>
      <c r="C125" s="4"/>
      <c r="D125" s="4"/>
      <c r="F125" s="30"/>
      <c r="G125" s="30"/>
      <c r="H125" s="31"/>
    </row>
    <row r="126" spans="1:10" ht="15" customHeight="1" x14ac:dyDescent="0.2">
      <c r="B126" s="4"/>
      <c r="C126" s="4"/>
      <c r="D126" s="4"/>
    </row>
  </sheetData>
  <mergeCells count="119">
    <mergeCell ref="A70:D70"/>
    <mergeCell ref="B68:D68"/>
    <mergeCell ref="A63:F63"/>
    <mergeCell ref="A65:F65"/>
    <mergeCell ref="B57:I57"/>
    <mergeCell ref="B58:D58"/>
    <mergeCell ref="B59:D59"/>
    <mergeCell ref="B60:D60"/>
    <mergeCell ref="B61:D61"/>
    <mergeCell ref="A64:F64"/>
    <mergeCell ref="B67:I67"/>
    <mergeCell ref="A66:I66"/>
    <mergeCell ref="A56:I56"/>
    <mergeCell ref="A49:D49"/>
    <mergeCell ref="B62:D62"/>
    <mergeCell ref="A52:F52"/>
    <mergeCell ref="A53:F53"/>
    <mergeCell ref="B42:D42"/>
    <mergeCell ref="A54:F54"/>
    <mergeCell ref="A55:F55"/>
    <mergeCell ref="B69:D69"/>
    <mergeCell ref="B39:D39"/>
    <mergeCell ref="B48:D48"/>
    <mergeCell ref="A50:D50"/>
    <mergeCell ref="C43:D43"/>
    <mergeCell ref="C44:D44"/>
    <mergeCell ref="C45:D45"/>
    <mergeCell ref="C46:D46"/>
    <mergeCell ref="C47:D47"/>
    <mergeCell ref="A51:D51"/>
    <mergeCell ref="B40:D40"/>
    <mergeCell ref="B41:D41"/>
    <mergeCell ref="C18:D18"/>
    <mergeCell ref="B1:D1"/>
    <mergeCell ref="A2:I2"/>
    <mergeCell ref="A8:D8"/>
    <mergeCell ref="A13:I13"/>
    <mergeCell ref="B4:D4"/>
    <mergeCell ref="B5:D5"/>
    <mergeCell ref="B6:D6"/>
    <mergeCell ref="B7:D7"/>
    <mergeCell ref="B3:I3"/>
    <mergeCell ref="C21:D21"/>
    <mergeCell ref="C22:D22"/>
    <mergeCell ref="A9:F9"/>
    <mergeCell ref="A10:F10"/>
    <mergeCell ref="A12:F12"/>
    <mergeCell ref="A11:F11"/>
    <mergeCell ref="B36:I36"/>
    <mergeCell ref="B33:I33"/>
    <mergeCell ref="B34:D34"/>
    <mergeCell ref="A35:D35"/>
    <mergeCell ref="B37:D37"/>
    <mergeCell ref="B38:D38"/>
    <mergeCell ref="A121:D121"/>
    <mergeCell ref="A109:D109"/>
    <mergeCell ref="B113:D113"/>
    <mergeCell ref="A120:I120"/>
    <mergeCell ref="A112:I112"/>
    <mergeCell ref="B117:D117"/>
    <mergeCell ref="B103:I103"/>
    <mergeCell ref="A116:I116"/>
    <mergeCell ref="B108:D108"/>
    <mergeCell ref="B107:D107"/>
    <mergeCell ref="B104:D104"/>
    <mergeCell ref="B105:D105"/>
    <mergeCell ref="B106:D106"/>
    <mergeCell ref="A115:F115"/>
    <mergeCell ref="A119:F119"/>
    <mergeCell ref="A118:F118"/>
    <mergeCell ref="A114:F114"/>
    <mergeCell ref="B14:I14"/>
    <mergeCell ref="B15:I15"/>
    <mergeCell ref="A24:D24"/>
    <mergeCell ref="B25:I25"/>
    <mergeCell ref="A32:D32"/>
    <mergeCell ref="B23:D23"/>
    <mergeCell ref="C19:D19"/>
    <mergeCell ref="B31:D31"/>
    <mergeCell ref="C26:D26"/>
    <mergeCell ref="C27:D27"/>
    <mergeCell ref="C28:D28"/>
    <mergeCell ref="C29:D29"/>
    <mergeCell ref="C30:D30"/>
    <mergeCell ref="C16:D16"/>
    <mergeCell ref="C17:D17"/>
    <mergeCell ref="C20:D20"/>
    <mergeCell ref="A71:F71"/>
    <mergeCell ref="A100:F100"/>
    <mergeCell ref="A101:F101"/>
    <mergeCell ref="A110:F110"/>
    <mergeCell ref="A81:F81"/>
    <mergeCell ref="A82:F82"/>
    <mergeCell ref="A99:F99"/>
    <mergeCell ref="B96:D96"/>
    <mergeCell ref="B97:D97"/>
    <mergeCell ref="A98:D98"/>
    <mergeCell ref="B94:D94"/>
    <mergeCell ref="B95:D95"/>
    <mergeCell ref="B88:D88"/>
    <mergeCell ref="B89:D89"/>
    <mergeCell ref="A102:I102"/>
    <mergeCell ref="B93:D93"/>
    <mergeCell ref="B87:D87"/>
    <mergeCell ref="B84:I84"/>
    <mergeCell ref="A79:D79"/>
    <mergeCell ref="A111:F111"/>
    <mergeCell ref="A91:D91"/>
    <mergeCell ref="B86:D86"/>
    <mergeCell ref="B90:D90"/>
    <mergeCell ref="A83:I83"/>
    <mergeCell ref="A72:F72"/>
    <mergeCell ref="A80:F80"/>
    <mergeCell ref="B74:H74"/>
    <mergeCell ref="B77:D77"/>
    <mergeCell ref="B75:D75"/>
    <mergeCell ref="B76:D76"/>
    <mergeCell ref="B78:D78"/>
    <mergeCell ref="A73:I73"/>
  </mergeCells>
  <pageMargins left="0.5892857142857143" right="0.15748031496062992" top="0.74803149606299213" bottom="0.39370078740157483" header="0.31496062992125984" footer="0.23622047244094491"/>
  <pageSetup paperSize="9" scale="77" orientation="portrait" r:id="rId1"/>
  <headerFooter alignWithMargins="0">
    <oddHeader>&amp;CKOMUNALNE DJELATNOSTI I INFRASTRUKTURA</oddHeader>
  </headerFooter>
  <rowBreaks count="2" manualBreakCount="2">
    <brk id="55" max="8" man="1"/>
    <brk id="115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0"/>
  <sheetViews>
    <sheetView view="pageBreakPreview" topLeftCell="G304" zoomScale="115" zoomScaleNormal="115" zoomScaleSheetLayoutView="115" workbookViewId="0">
      <selection activeCell="I15" sqref="I15:P32"/>
    </sheetView>
  </sheetViews>
  <sheetFormatPr defaultRowHeight="15" customHeight="1" x14ac:dyDescent="0.2"/>
  <cols>
    <col min="1" max="1" width="4.140625" style="65" customWidth="1"/>
    <col min="2" max="2" width="19.28515625" style="65" customWidth="1"/>
    <col min="3" max="3" width="21.28515625" style="65" customWidth="1"/>
    <col min="4" max="8" width="14.7109375" style="55" customWidth="1"/>
    <col min="9" max="9" width="13.140625" style="43" customWidth="1"/>
    <col min="10" max="12" width="10.140625" style="43" customWidth="1"/>
    <col min="13" max="13" width="15.5703125" style="43" bestFit="1" customWidth="1"/>
    <col min="14" max="256" width="9.140625" style="43"/>
    <col min="257" max="257" width="5.5703125" style="43" customWidth="1"/>
    <col min="258" max="258" width="15.7109375" style="43" customWidth="1"/>
    <col min="259" max="259" width="20.7109375" style="43" customWidth="1"/>
    <col min="260" max="263" width="14.7109375" style="43" customWidth="1"/>
    <col min="264" max="264" width="13.140625" style="43" customWidth="1"/>
    <col min="265" max="265" width="11.7109375" style="43" customWidth="1"/>
    <col min="266" max="268" width="10.140625" style="43" customWidth="1"/>
    <col min="269" max="512" width="9.140625" style="43"/>
    <col min="513" max="513" width="5.5703125" style="43" customWidth="1"/>
    <col min="514" max="514" width="15.7109375" style="43" customWidth="1"/>
    <col min="515" max="515" width="20.7109375" style="43" customWidth="1"/>
    <col min="516" max="519" width="14.7109375" style="43" customWidth="1"/>
    <col min="520" max="520" width="13.140625" style="43" customWidth="1"/>
    <col min="521" max="521" width="11.7109375" style="43" customWidth="1"/>
    <col min="522" max="524" width="10.140625" style="43" customWidth="1"/>
    <col min="525" max="768" width="9.140625" style="43"/>
    <col min="769" max="769" width="5.5703125" style="43" customWidth="1"/>
    <col min="770" max="770" width="15.7109375" style="43" customWidth="1"/>
    <col min="771" max="771" width="20.7109375" style="43" customWidth="1"/>
    <col min="772" max="775" width="14.7109375" style="43" customWidth="1"/>
    <col min="776" max="776" width="13.140625" style="43" customWidth="1"/>
    <col min="777" max="777" width="11.7109375" style="43" customWidth="1"/>
    <col min="778" max="780" width="10.140625" style="43" customWidth="1"/>
    <col min="781" max="1024" width="9.140625" style="43"/>
    <col min="1025" max="1025" width="5.5703125" style="43" customWidth="1"/>
    <col min="1026" max="1026" width="15.7109375" style="43" customWidth="1"/>
    <col min="1027" max="1027" width="20.7109375" style="43" customWidth="1"/>
    <col min="1028" max="1031" width="14.7109375" style="43" customWidth="1"/>
    <col min="1032" max="1032" width="13.140625" style="43" customWidth="1"/>
    <col min="1033" max="1033" width="11.7109375" style="43" customWidth="1"/>
    <col min="1034" max="1036" width="10.140625" style="43" customWidth="1"/>
    <col min="1037" max="1280" width="9.140625" style="43"/>
    <col min="1281" max="1281" width="5.5703125" style="43" customWidth="1"/>
    <col min="1282" max="1282" width="15.7109375" style="43" customWidth="1"/>
    <col min="1283" max="1283" width="20.7109375" style="43" customWidth="1"/>
    <col min="1284" max="1287" width="14.7109375" style="43" customWidth="1"/>
    <col min="1288" max="1288" width="13.140625" style="43" customWidth="1"/>
    <col min="1289" max="1289" width="11.7109375" style="43" customWidth="1"/>
    <col min="1290" max="1292" width="10.140625" style="43" customWidth="1"/>
    <col min="1293" max="1536" width="9.140625" style="43"/>
    <col min="1537" max="1537" width="5.5703125" style="43" customWidth="1"/>
    <col min="1538" max="1538" width="15.7109375" style="43" customWidth="1"/>
    <col min="1539" max="1539" width="20.7109375" style="43" customWidth="1"/>
    <col min="1540" max="1543" width="14.7109375" style="43" customWidth="1"/>
    <col min="1544" max="1544" width="13.140625" style="43" customWidth="1"/>
    <col min="1545" max="1545" width="11.7109375" style="43" customWidth="1"/>
    <col min="1546" max="1548" width="10.140625" style="43" customWidth="1"/>
    <col min="1549" max="1792" width="9.140625" style="43"/>
    <col min="1793" max="1793" width="5.5703125" style="43" customWidth="1"/>
    <col min="1794" max="1794" width="15.7109375" style="43" customWidth="1"/>
    <col min="1795" max="1795" width="20.7109375" style="43" customWidth="1"/>
    <col min="1796" max="1799" width="14.7109375" style="43" customWidth="1"/>
    <col min="1800" max="1800" width="13.140625" style="43" customWidth="1"/>
    <col min="1801" max="1801" width="11.7109375" style="43" customWidth="1"/>
    <col min="1802" max="1804" width="10.140625" style="43" customWidth="1"/>
    <col min="1805" max="2048" width="9.140625" style="43"/>
    <col min="2049" max="2049" width="5.5703125" style="43" customWidth="1"/>
    <col min="2050" max="2050" width="15.7109375" style="43" customWidth="1"/>
    <col min="2051" max="2051" width="20.7109375" style="43" customWidth="1"/>
    <col min="2052" max="2055" width="14.7109375" style="43" customWidth="1"/>
    <col min="2056" max="2056" width="13.140625" style="43" customWidth="1"/>
    <col min="2057" max="2057" width="11.7109375" style="43" customWidth="1"/>
    <col min="2058" max="2060" width="10.140625" style="43" customWidth="1"/>
    <col min="2061" max="2304" width="9.140625" style="43"/>
    <col min="2305" max="2305" width="5.5703125" style="43" customWidth="1"/>
    <col min="2306" max="2306" width="15.7109375" style="43" customWidth="1"/>
    <col min="2307" max="2307" width="20.7109375" style="43" customWidth="1"/>
    <col min="2308" max="2311" width="14.7109375" style="43" customWidth="1"/>
    <col min="2312" max="2312" width="13.140625" style="43" customWidth="1"/>
    <col min="2313" max="2313" width="11.7109375" style="43" customWidth="1"/>
    <col min="2314" max="2316" width="10.140625" style="43" customWidth="1"/>
    <col min="2317" max="2560" width="9.140625" style="43"/>
    <col min="2561" max="2561" width="5.5703125" style="43" customWidth="1"/>
    <col min="2562" max="2562" width="15.7109375" style="43" customWidth="1"/>
    <col min="2563" max="2563" width="20.7109375" style="43" customWidth="1"/>
    <col min="2564" max="2567" width="14.7109375" style="43" customWidth="1"/>
    <col min="2568" max="2568" width="13.140625" style="43" customWidth="1"/>
    <col min="2569" max="2569" width="11.7109375" style="43" customWidth="1"/>
    <col min="2570" max="2572" width="10.140625" style="43" customWidth="1"/>
    <col min="2573" max="2816" width="9.140625" style="43"/>
    <col min="2817" max="2817" width="5.5703125" style="43" customWidth="1"/>
    <col min="2818" max="2818" width="15.7109375" style="43" customWidth="1"/>
    <col min="2819" max="2819" width="20.7109375" style="43" customWidth="1"/>
    <col min="2820" max="2823" width="14.7109375" style="43" customWidth="1"/>
    <col min="2824" max="2824" width="13.140625" style="43" customWidth="1"/>
    <col min="2825" max="2825" width="11.7109375" style="43" customWidth="1"/>
    <col min="2826" max="2828" width="10.140625" style="43" customWidth="1"/>
    <col min="2829" max="3072" width="9.140625" style="43"/>
    <col min="3073" max="3073" width="5.5703125" style="43" customWidth="1"/>
    <col min="3074" max="3074" width="15.7109375" style="43" customWidth="1"/>
    <col min="3075" max="3075" width="20.7109375" style="43" customWidth="1"/>
    <col min="3076" max="3079" width="14.7109375" style="43" customWidth="1"/>
    <col min="3080" max="3080" width="13.140625" style="43" customWidth="1"/>
    <col min="3081" max="3081" width="11.7109375" style="43" customWidth="1"/>
    <col min="3082" max="3084" width="10.140625" style="43" customWidth="1"/>
    <col min="3085" max="3328" width="9.140625" style="43"/>
    <col min="3329" max="3329" width="5.5703125" style="43" customWidth="1"/>
    <col min="3330" max="3330" width="15.7109375" style="43" customWidth="1"/>
    <col min="3331" max="3331" width="20.7109375" style="43" customWidth="1"/>
    <col min="3332" max="3335" width="14.7109375" style="43" customWidth="1"/>
    <col min="3336" max="3336" width="13.140625" style="43" customWidth="1"/>
    <col min="3337" max="3337" width="11.7109375" style="43" customWidth="1"/>
    <col min="3338" max="3340" width="10.140625" style="43" customWidth="1"/>
    <col min="3341" max="3584" width="9.140625" style="43"/>
    <col min="3585" max="3585" width="5.5703125" style="43" customWidth="1"/>
    <col min="3586" max="3586" width="15.7109375" style="43" customWidth="1"/>
    <col min="3587" max="3587" width="20.7109375" style="43" customWidth="1"/>
    <col min="3588" max="3591" width="14.7109375" style="43" customWidth="1"/>
    <col min="3592" max="3592" width="13.140625" style="43" customWidth="1"/>
    <col min="3593" max="3593" width="11.7109375" style="43" customWidth="1"/>
    <col min="3594" max="3596" width="10.140625" style="43" customWidth="1"/>
    <col min="3597" max="3840" width="9.140625" style="43"/>
    <col min="3841" max="3841" width="5.5703125" style="43" customWidth="1"/>
    <col min="3842" max="3842" width="15.7109375" style="43" customWidth="1"/>
    <col min="3843" max="3843" width="20.7109375" style="43" customWidth="1"/>
    <col min="3844" max="3847" width="14.7109375" style="43" customWidth="1"/>
    <col min="3848" max="3848" width="13.140625" style="43" customWidth="1"/>
    <col min="3849" max="3849" width="11.7109375" style="43" customWidth="1"/>
    <col min="3850" max="3852" width="10.140625" style="43" customWidth="1"/>
    <col min="3853" max="4096" width="9.140625" style="43"/>
    <col min="4097" max="4097" width="5.5703125" style="43" customWidth="1"/>
    <col min="4098" max="4098" width="15.7109375" style="43" customWidth="1"/>
    <col min="4099" max="4099" width="20.7109375" style="43" customWidth="1"/>
    <col min="4100" max="4103" width="14.7109375" style="43" customWidth="1"/>
    <col min="4104" max="4104" width="13.140625" style="43" customWidth="1"/>
    <col min="4105" max="4105" width="11.7109375" style="43" customWidth="1"/>
    <col min="4106" max="4108" width="10.140625" style="43" customWidth="1"/>
    <col min="4109" max="4352" width="9.140625" style="43"/>
    <col min="4353" max="4353" width="5.5703125" style="43" customWidth="1"/>
    <col min="4354" max="4354" width="15.7109375" style="43" customWidth="1"/>
    <col min="4355" max="4355" width="20.7109375" style="43" customWidth="1"/>
    <col min="4356" max="4359" width="14.7109375" style="43" customWidth="1"/>
    <col min="4360" max="4360" width="13.140625" style="43" customWidth="1"/>
    <col min="4361" max="4361" width="11.7109375" style="43" customWidth="1"/>
    <col min="4362" max="4364" width="10.140625" style="43" customWidth="1"/>
    <col min="4365" max="4608" width="9.140625" style="43"/>
    <col min="4609" max="4609" width="5.5703125" style="43" customWidth="1"/>
    <col min="4610" max="4610" width="15.7109375" style="43" customWidth="1"/>
    <col min="4611" max="4611" width="20.7109375" style="43" customWidth="1"/>
    <col min="4612" max="4615" width="14.7109375" style="43" customWidth="1"/>
    <col min="4616" max="4616" width="13.140625" style="43" customWidth="1"/>
    <col min="4617" max="4617" width="11.7109375" style="43" customWidth="1"/>
    <col min="4618" max="4620" width="10.140625" style="43" customWidth="1"/>
    <col min="4621" max="4864" width="9.140625" style="43"/>
    <col min="4865" max="4865" width="5.5703125" style="43" customWidth="1"/>
    <col min="4866" max="4866" width="15.7109375" style="43" customWidth="1"/>
    <col min="4867" max="4867" width="20.7109375" style="43" customWidth="1"/>
    <col min="4868" max="4871" width="14.7109375" style="43" customWidth="1"/>
    <col min="4872" max="4872" width="13.140625" style="43" customWidth="1"/>
    <col min="4873" max="4873" width="11.7109375" style="43" customWidth="1"/>
    <col min="4874" max="4876" width="10.140625" style="43" customWidth="1"/>
    <col min="4877" max="5120" width="9.140625" style="43"/>
    <col min="5121" max="5121" width="5.5703125" style="43" customWidth="1"/>
    <col min="5122" max="5122" width="15.7109375" style="43" customWidth="1"/>
    <col min="5123" max="5123" width="20.7109375" style="43" customWidth="1"/>
    <col min="5124" max="5127" width="14.7109375" style="43" customWidth="1"/>
    <col min="5128" max="5128" width="13.140625" style="43" customWidth="1"/>
    <col min="5129" max="5129" width="11.7109375" style="43" customWidth="1"/>
    <col min="5130" max="5132" width="10.140625" style="43" customWidth="1"/>
    <col min="5133" max="5376" width="9.140625" style="43"/>
    <col min="5377" max="5377" width="5.5703125" style="43" customWidth="1"/>
    <col min="5378" max="5378" width="15.7109375" style="43" customWidth="1"/>
    <col min="5379" max="5379" width="20.7109375" style="43" customWidth="1"/>
    <col min="5380" max="5383" width="14.7109375" style="43" customWidth="1"/>
    <col min="5384" max="5384" width="13.140625" style="43" customWidth="1"/>
    <col min="5385" max="5385" width="11.7109375" style="43" customWidth="1"/>
    <col min="5386" max="5388" width="10.140625" style="43" customWidth="1"/>
    <col min="5389" max="5632" width="9.140625" style="43"/>
    <col min="5633" max="5633" width="5.5703125" style="43" customWidth="1"/>
    <col min="5634" max="5634" width="15.7109375" style="43" customWidth="1"/>
    <col min="5635" max="5635" width="20.7109375" style="43" customWidth="1"/>
    <col min="5636" max="5639" width="14.7109375" style="43" customWidth="1"/>
    <col min="5640" max="5640" width="13.140625" style="43" customWidth="1"/>
    <col min="5641" max="5641" width="11.7109375" style="43" customWidth="1"/>
    <col min="5642" max="5644" width="10.140625" style="43" customWidth="1"/>
    <col min="5645" max="5888" width="9.140625" style="43"/>
    <col min="5889" max="5889" width="5.5703125" style="43" customWidth="1"/>
    <col min="5890" max="5890" width="15.7109375" style="43" customWidth="1"/>
    <col min="5891" max="5891" width="20.7109375" style="43" customWidth="1"/>
    <col min="5892" max="5895" width="14.7109375" style="43" customWidth="1"/>
    <col min="5896" max="5896" width="13.140625" style="43" customWidth="1"/>
    <col min="5897" max="5897" width="11.7109375" style="43" customWidth="1"/>
    <col min="5898" max="5900" width="10.140625" style="43" customWidth="1"/>
    <col min="5901" max="6144" width="9.140625" style="43"/>
    <col min="6145" max="6145" width="5.5703125" style="43" customWidth="1"/>
    <col min="6146" max="6146" width="15.7109375" style="43" customWidth="1"/>
    <col min="6147" max="6147" width="20.7109375" style="43" customWidth="1"/>
    <col min="6148" max="6151" width="14.7109375" style="43" customWidth="1"/>
    <col min="6152" max="6152" width="13.140625" style="43" customWidth="1"/>
    <col min="6153" max="6153" width="11.7109375" style="43" customWidth="1"/>
    <col min="6154" max="6156" width="10.140625" style="43" customWidth="1"/>
    <col min="6157" max="6400" width="9.140625" style="43"/>
    <col min="6401" max="6401" width="5.5703125" style="43" customWidth="1"/>
    <col min="6402" max="6402" width="15.7109375" style="43" customWidth="1"/>
    <col min="6403" max="6403" width="20.7109375" style="43" customWidth="1"/>
    <col min="6404" max="6407" width="14.7109375" style="43" customWidth="1"/>
    <col min="6408" max="6408" width="13.140625" style="43" customWidth="1"/>
    <col min="6409" max="6409" width="11.7109375" style="43" customWidth="1"/>
    <col min="6410" max="6412" width="10.140625" style="43" customWidth="1"/>
    <col min="6413" max="6656" width="9.140625" style="43"/>
    <col min="6657" max="6657" width="5.5703125" style="43" customWidth="1"/>
    <col min="6658" max="6658" width="15.7109375" style="43" customWidth="1"/>
    <col min="6659" max="6659" width="20.7109375" style="43" customWidth="1"/>
    <col min="6660" max="6663" width="14.7109375" style="43" customWidth="1"/>
    <col min="6664" max="6664" width="13.140625" style="43" customWidth="1"/>
    <col min="6665" max="6665" width="11.7109375" style="43" customWidth="1"/>
    <col min="6666" max="6668" width="10.140625" style="43" customWidth="1"/>
    <col min="6669" max="6912" width="9.140625" style="43"/>
    <col min="6913" max="6913" width="5.5703125" style="43" customWidth="1"/>
    <col min="6914" max="6914" width="15.7109375" style="43" customWidth="1"/>
    <col min="6915" max="6915" width="20.7109375" style="43" customWidth="1"/>
    <col min="6916" max="6919" width="14.7109375" style="43" customWidth="1"/>
    <col min="6920" max="6920" width="13.140625" style="43" customWidth="1"/>
    <col min="6921" max="6921" width="11.7109375" style="43" customWidth="1"/>
    <col min="6922" max="6924" width="10.140625" style="43" customWidth="1"/>
    <col min="6925" max="7168" width="9.140625" style="43"/>
    <col min="7169" max="7169" width="5.5703125" style="43" customWidth="1"/>
    <col min="7170" max="7170" width="15.7109375" style="43" customWidth="1"/>
    <col min="7171" max="7171" width="20.7109375" style="43" customWidth="1"/>
    <col min="7172" max="7175" width="14.7109375" style="43" customWidth="1"/>
    <col min="7176" max="7176" width="13.140625" style="43" customWidth="1"/>
    <col min="7177" max="7177" width="11.7109375" style="43" customWidth="1"/>
    <col min="7178" max="7180" width="10.140625" style="43" customWidth="1"/>
    <col min="7181" max="7424" width="9.140625" style="43"/>
    <col min="7425" max="7425" width="5.5703125" style="43" customWidth="1"/>
    <col min="7426" max="7426" width="15.7109375" style="43" customWidth="1"/>
    <col min="7427" max="7427" width="20.7109375" style="43" customWidth="1"/>
    <col min="7428" max="7431" width="14.7109375" style="43" customWidth="1"/>
    <col min="7432" max="7432" width="13.140625" style="43" customWidth="1"/>
    <col min="7433" max="7433" width="11.7109375" style="43" customWidth="1"/>
    <col min="7434" max="7436" width="10.140625" style="43" customWidth="1"/>
    <col min="7437" max="7680" width="9.140625" style="43"/>
    <col min="7681" max="7681" width="5.5703125" style="43" customWidth="1"/>
    <col min="7682" max="7682" width="15.7109375" style="43" customWidth="1"/>
    <col min="7683" max="7683" width="20.7109375" style="43" customWidth="1"/>
    <col min="7684" max="7687" width="14.7109375" style="43" customWidth="1"/>
    <col min="7688" max="7688" width="13.140625" style="43" customWidth="1"/>
    <col min="7689" max="7689" width="11.7109375" style="43" customWidth="1"/>
    <col min="7690" max="7692" width="10.140625" style="43" customWidth="1"/>
    <col min="7693" max="7936" width="9.140625" style="43"/>
    <col min="7937" max="7937" width="5.5703125" style="43" customWidth="1"/>
    <col min="7938" max="7938" width="15.7109375" style="43" customWidth="1"/>
    <col min="7939" max="7939" width="20.7109375" style="43" customWidth="1"/>
    <col min="7940" max="7943" width="14.7109375" style="43" customWidth="1"/>
    <col min="7944" max="7944" width="13.140625" style="43" customWidth="1"/>
    <col min="7945" max="7945" width="11.7109375" style="43" customWidth="1"/>
    <col min="7946" max="7948" width="10.140625" style="43" customWidth="1"/>
    <col min="7949" max="8192" width="9.140625" style="43"/>
    <col min="8193" max="8193" width="5.5703125" style="43" customWidth="1"/>
    <col min="8194" max="8194" width="15.7109375" style="43" customWidth="1"/>
    <col min="8195" max="8195" width="20.7109375" style="43" customWidth="1"/>
    <col min="8196" max="8199" width="14.7109375" style="43" customWidth="1"/>
    <col min="8200" max="8200" width="13.140625" style="43" customWidth="1"/>
    <col min="8201" max="8201" width="11.7109375" style="43" customWidth="1"/>
    <col min="8202" max="8204" width="10.140625" style="43" customWidth="1"/>
    <col min="8205" max="8448" width="9.140625" style="43"/>
    <col min="8449" max="8449" width="5.5703125" style="43" customWidth="1"/>
    <col min="8450" max="8450" width="15.7109375" style="43" customWidth="1"/>
    <col min="8451" max="8451" width="20.7109375" style="43" customWidth="1"/>
    <col min="8452" max="8455" width="14.7109375" style="43" customWidth="1"/>
    <col min="8456" max="8456" width="13.140625" style="43" customWidth="1"/>
    <col min="8457" max="8457" width="11.7109375" style="43" customWidth="1"/>
    <col min="8458" max="8460" width="10.140625" style="43" customWidth="1"/>
    <col min="8461" max="8704" width="9.140625" style="43"/>
    <col min="8705" max="8705" width="5.5703125" style="43" customWidth="1"/>
    <col min="8706" max="8706" width="15.7109375" style="43" customWidth="1"/>
    <col min="8707" max="8707" width="20.7109375" style="43" customWidth="1"/>
    <col min="8708" max="8711" width="14.7109375" style="43" customWidth="1"/>
    <col min="8712" max="8712" width="13.140625" style="43" customWidth="1"/>
    <col min="8713" max="8713" width="11.7109375" style="43" customWidth="1"/>
    <col min="8714" max="8716" width="10.140625" style="43" customWidth="1"/>
    <col min="8717" max="8960" width="9.140625" style="43"/>
    <col min="8961" max="8961" width="5.5703125" style="43" customWidth="1"/>
    <col min="8962" max="8962" width="15.7109375" style="43" customWidth="1"/>
    <col min="8963" max="8963" width="20.7109375" style="43" customWidth="1"/>
    <col min="8964" max="8967" width="14.7109375" style="43" customWidth="1"/>
    <col min="8968" max="8968" width="13.140625" style="43" customWidth="1"/>
    <col min="8969" max="8969" width="11.7109375" style="43" customWidth="1"/>
    <col min="8970" max="8972" width="10.140625" style="43" customWidth="1"/>
    <col min="8973" max="9216" width="9.140625" style="43"/>
    <col min="9217" max="9217" width="5.5703125" style="43" customWidth="1"/>
    <col min="9218" max="9218" width="15.7109375" style="43" customWidth="1"/>
    <col min="9219" max="9219" width="20.7109375" style="43" customWidth="1"/>
    <col min="9220" max="9223" width="14.7109375" style="43" customWidth="1"/>
    <col min="9224" max="9224" width="13.140625" style="43" customWidth="1"/>
    <col min="9225" max="9225" width="11.7109375" style="43" customWidth="1"/>
    <col min="9226" max="9228" width="10.140625" style="43" customWidth="1"/>
    <col min="9229" max="9472" width="9.140625" style="43"/>
    <col min="9473" max="9473" width="5.5703125" style="43" customWidth="1"/>
    <col min="9474" max="9474" width="15.7109375" style="43" customWidth="1"/>
    <col min="9475" max="9475" width="20.7109375" style="43" customWidth="1"/>
    <col min="9476" max="9479" width="14.7109375" style="43" customWidth="1"/>
    <col min="9480" max="9480" width="13.140625" style="43" customWidth="1"/>
    <col min="9481" max="9481" width="11.7109375" style="43" customWidth="1"/>
    <col min="9482" max="9484" width="10.140625" style="43" customWidth="1"/>
    <col min="9485" max="9728" width="9.140625" style="43"/>
    <col min="9729" max="9729" width="5.5703125" style="43" customWidth="1"/>
    <col min="9730" max="9730" width="15.7109375" style="43" customWidth="1"/>
    <col min="9731" max="9731" width="20.7109375" style="43" customWidth="1"/>
    <col min="9732" max="9735" width="14.7109375" style="43" customWidth="1"/>
    <col min="9736" max="9736" width="13.140625" style="43" customWidth="1"/>
    <col min="9737" max="9737" width="11.7109375" style="43" customWidth="1"/>
    <col min="9738" max="9740" width="10.140625" style="43" customWidth="1"/>
    <col min="9741" max="9984" width="9.140625" style="43"/>
    <col min="9985" max="9985" width="5.5703125" style="43" customWidth="1"/>
    <col min="9986" max="9986" width="15.7109375" style="43" customWidth="1"/>
    <col min="9987" max="9987" width="20.7109375" style="43" customWidth="1"/>
    <col min="9988" max="9991" width="14.7109375" style="43" customWidth="1"/>
    <col min="9992" max="9992" width="13.140625" style="43" customWidth="1"/>
    <col min="9993" max="9993" width="11.7109375" style="43" customWidth="1"/>
    <col min="9994" max="9996" width="10.140625" style="43" customWidth="1"/>
    <col min="9997" max="10240" width="9.140625" style="43"/>
    <col min="10241" max="10241" width="5.5703125" style="43" customWidth="1"/>
    <col min="10242" max="10242" width="15.7109375" style="43" customWidth="1"/>
    <col min="10243" max="10243" width="20.7109375" style="43" customWidth="1"/>
    <col min="10244" max="10247" width="14.7109375" style="43" customWidth="1"/>
    <col min="10248" max="10248" width="13.140625" style="43" customWidth="1"/>
    <col min="10249" max="10249" width="11.7109375" style="43" customWidth="1"/>
    <col min="10250" max="10252" width="10.140625" style="43" customWidth="1"/>
    <col min="10253" max="10496" width="9.140625" style="43"/>
    <col min="10497" max="10497" width="5.5703125" style="43" customWidth="1"/>
    <col min="10498" max="10498" width="15.7109375" style="43" customWidth="1"/>
    <col min="10499" max="10499" width="20.7109375" style="43" customWidth="1"/>
    <col min="10500" max="10503" width="14.7109375" style="43" customWidth="1"/>
    <col min="10504" max="10504" width="13.140625" style="43" customWidth="1"/>
    <col min="10505" max="10505" width="11.7109375" style="43" customWidth="1"/>
    <col min="10506" max="10508" width="10.140625" style="43" customWidth="1"/>
    <col min="10509" max="10752" width="9.140625" style="43"/>
    <col min="10753" max="10753" width="5.5703125" style="43" customWidth="1"/>
    <col min="10754" max="10754" width="15.7109375" style="43" customWidth="1"/>
    <col min="10755" max="10755" width="20.7109375" style="43" customWidth="1"/>
    <col min="10756" max="10759" width="14.7109375" style="43" customWidth="1"/>
    <col min="10760" max="10760" width="13.140625" style="43" customWidth="1"/>
    <col min="10761" max="10761" width="11.7109375" style="43" customWidth="1"/>
    <col min="10762" max="10764" width="10.140625" style="43" customWidth="1"/>
    <col min="10765" max="11008" width="9.140625" style="43"/>
    <col min="11009" max="11009" width="5.5703125" style="43" customWidth="1"/>
    <col min="11010" max="11010" width="15.7109375" style="43" customWidth="1"/>
    <col min="11011" max="11011" width="20.7109375" style="43" customWidth="1"/>
    <col min="11012" max="11015" width="14.7109375" style="43" customWidth="1"/>
    <col min="11016" max="11016" width="13.140625" style="43" customWidth="1"/>
    <col min="11017" max="11017" width="11.7109375" style="43" customWidth="1"/>
    <col min="11018" max="11020" width="10.140625" style="43" customWidth="1"/>
    <col min="11021" max="11264" width="9.140625" style="43"/>
    <col min="11265" max="11265" width="5.5703125" style="43" customWidth="1"/>
    <col min="11266" max="11266" width="15.7109375" style="43" customWidth="1"/>
    <col min="11267" max="11267" width="20.7109375" style="43" customWidth="1"/>
    <col min="11268" max="11271" width="14.7109375" style="43" customWidth="1"/>
    <col min="11272" max="11272" width="13.140625" style="43" customWidth="1"/>
    <col min="11273" max="11273" width="11.7109375" style="43" customWidth="1"/>
    <col min="11274" max="11276" width="10.140625" style="43" customWidth="1"/>
    <col min="11277" max="11520" width="9.140625" style="43"/>
    <col min="11521" max="11521" width="5.5703125" style="43" customWidth="1"/>
    <col min="11522" max="11522" width="15.7109375" style="43" customWidth="1"/>
    <col min="11523" max="11523" width="20.7109375" style="43" customWidth="1"/>
    <col min="11524" max="11527" width="14.7109375" style="43" customWidth="1"/>
    <col min="11528" max="11528" width="13.140625" style="43" customWidth="1"/>
    <col min="11529" max="11529" width="11.7109375" style="43" customWidth="1"/>
    <col min="11530" max="11532" width="10.140625" style="43" customWidth="1"/>
    <col min="11533" max="11776" width="9.140625" style="43"/>
    <col min="11777" max="11777" width="5.5703125" style="43" customWidth="1"/>
    <col min="11778" max="11778" width="15.7109375" style="43" customWidth="1"/>
    <col min="11779" max="11779" width="20.7109375" style="43" customWidth="1"/>
    <col min="11780" max="11783" width="14.7109375" style="43" customWidth="1"/>
    <col min="11784" max="11784" width="13.140625" style="43" customWidth="1"/>
    <col min="11785" max="11785" width="11.7109375" style="43" customWidth="1"/>
    <col min="11786" max="11788" width="10.140625" style="43" customWidth="1"/>
    <col min="11789" max="12032" width="9.140625" style="43"/>
    <col min="12033" max="12033" width="5.5703125" style="43" customWidth="1"/>
    <col min="12034" max="12034" width="15.7109375" style="43" customWidth="1"/>
    <col min="12035" max="12035" width="20.7109375" style="43" customWidth="1"/>
    <col min="12036" max="12039" width="14.7109375" style="43" customWidth="1"/>
    <col min="12040" max="12040" width="13.140625" style="43" customWidth="1"/>
    <col min="12041" max="12041" width="11.7109375" style="43" customWidth="1"/>
    <col min="12042" max="12044" width="10.140625" style="43" customWidth="1"/>
    <col min="12045" max="12288" width="9.140625" style="43"/>
    <col min="12289" max="12289" width="5.5703125" style="43" customWidth="1"/>
    <col min="12290" max="12290" width="15.7109375" style="43" customWidth="1"/>
    <col min="12291" max="12291" width="20.7109375" style="43" customWidth="1"/>
    <col min="12292" max="12295" width="14.7109375" style="43" customWidth="1"/>
    <col min="12296" max="12296" width="13.140625" style="43" customWidth="1"/>
    <col min="12297" max="12297" width="11.7109375" style="43" customWidth="1"/>
    <col min="12298" max="12300" width="10.140625" style="43" customWidth="1"/>
    <col min="12301" max="12544" width="9.140625" style="43"/>
    <col min="12545" max="12545" width="5.5703125" style="43" customWidth="1"/>
    <col min="12546" max="12546" width="15.7109375" style="43" customWidth="1"/>
    <col min="12547" max="12547" width="20.7109375" style="43" customWidth="1"/>
    <col min="12548" max="12551" width="14.7109375" style="43" customWidth="1"/>
    <col min="12552" max="12552" width="13.140625" style="43" customWidth="1"/>
    <col min="12553" max="12553" width="11.7109375" style="43" customWidth="1"/>
    <col min="12554" max="12556" width="10.140625" style="43" customWidth="1"/>
    <col min="12557" max="12800" width="9.140625" style="43"/>
    <col min="12801" max="12801" width="5.5703125" style="43" customWidth="1"/>
    <col min="12802" max="12802" width="15.7109375" style="43" customWidth="1"/>
    <col min="12803" max="12803" width="20.7109375" style="43" customWidth="1"/>
    <col min="12804" max="12807" width="14.7109375" style="43" customWidth="1"/>
    <col min="12808" max="12808" width="13.140625" style="43" customWidth="1"/>
    <col min="12809" max="12809" width="11.7109375" style="43" customWidth="1"/>
    <col min="12810" max="12812" width="10.140625" style="43" customWidth="1"/>
    <col min="12813" max="13056" width="9.140625" style="43"/>
    <col min="13057" max="13057" width="5.5703125" style="43" customWidth="1"/>
    <col min="13058" max="13058" width="15.7109375" style="43" customWidth="1"/>
    <col min="13059" max="13059" width="20.7109375" style="43" customWidth="1"/>
    <col min="13060" max="13063" width="14.7109375" style="43" customWidth="1"/>
    <col min="13064" max="13064" width="13.140625" style="43" customWidth="1"/>
    <col min="13065" max="13065" width="11.7109375" style="43" customWidth="1"/>
    <col min="13066" max="13068" width="10.140625" style="43" customWidth="1"/>
    <col min="13069" max="13312" width="9.140625" style="43"/>
    <col min="13313" max="13313" width="5.5703125" style="43" customWidth="1"/>
    <col min="13314" max="13314" width="15.7109375" style="43" customWidth="1"/>
    <col min="13315" max="13315" width="20.7109375" style="43" customWidth="1"/>
    <col min="13316" max="13319" width="14.7109375" style="43" customWidth="1"/>
    <col min="13320" max="13320" width="13.140625" style="43" customWidth="1"/>
    <col min="13321" max="13321" width="11.7109375" style="43" customWidth="1"/>
    <col min="13322" max="13324" width="10.140625" style="43" customWidth="1"/>
    <col min="13325" max="13568" width="9.140625" style="43"/>
    <col min="13569" max="13569" width="5.5703125" style="43" customWidth="1"/>
    <col min="13570" max="13570" width="15.7109375" style="43" customWidth="1"/>
    <col min="13571" max="13571" width="20.7109375" style="43" customWidth="1"/>
    <col min="13572" max="13575" width="14.7109375" style="43" customWidth="1"/>
    <col min="13576" max="13576" width="13.140625" style="43" customWidth="1"/>
    <col min="13577" max="13577" width="11.7109375" style="43" customWidth="1"/>
    <col min="13578" max="13580" width="10.140625" style="43" customWidth="1"/>
    <col min="13581" max="13824" width="9.140625" style="43"/>
    <col min="13825" max="13825" width="5.5703125" style="43" customWidth="1"/>
    <col min="13826" max="13826" width="15.7109375" style="43" customWidth="1"/>
    <col min="13827" max="13827" width="20.7109375" style="43" customWidth="1"/>
    <col min="13828" max="13831" width="14.7109375" style="43" customWidth="1"/>
    <col min="13832" max="13832" width="13.140625" style="43" customWidth="1"/>
    <col min="13833" max="13833" width="11.7109375" style="43" customWidth="1"/>
    <col min="13834" max="13836" width="10.140625" style="43" customWidth="1"/>
    <col min="13837" max="14080" width="9.140625" style="43"/>
    <col min="14081" max="14081" width="5.5703125" style="43" customWidth="1"/>
    <col min="14082" max="14082" width="15.7109375" style="43" customWidth="1"/>
    <col min="14083" max="14083" width="20.7109375" style="43" customWidth="1"/>
    <col min="14084" max="14087" width="14.7109375" style="43" customWidth="1"/>
    <col min="14088" max="14088" width="13.140625" style="43" customWidth="1"/>
    <col min="14089" max="14089" width="11.7109375" style="43" customWidth="1"/>
    <col min="14090" max="14092" width="10.140625" style="43" customWidth="1"/>
    <col min="14093" max="14336" width="9.140625" style="43"/>
    <col min="14337" max="14337" width="5.5703125" style="43" customWidth="1"/>
    <col min="14338" max="14338" width="15.7109375" style="43" customWidth="1"/>
    <col min="14339" max="14339" width="20.7109375" style="43" customWidth="1"/>
    <col min="14340" max="14343" width="14.7109375" style="43" customWidth="1"/>
    <col min="14344" max="14344" width="13.140625" style="43" customWidth="1"/>
    <col min="14345" max="14345" width="11.7109375" style="43" customWidth="1"/>
    <col min="14346" max="14348" width="10.140625" style="43" customWidth="1"/>
    <col min="14349" max="14592" width="9.140625" style="43"/>
    <col min="14593" max="14593" width="5.5703125" style="43" customWidth="1"/>
    <col min="14594" max="14594" width="15.7109375" style="43" customWidth="1"/>
    <col min="14595" max="14595" width="20.7109375" style="43" customWidth="1"/>
    <col min="14596" max="14599" width="14.7109375" style="43" customWidth="1"/>
    <col min="14600" max="14600" width="13.140625" style="43" customWidth="1"/>
    <col min="14601" max="14601" width="11.7109375" style="43" customWidth="1"/>
    <col min="14602" max="14604" width="10.140625" style="43" customWidth="1"/>
    <col min="14605" max="14848" width="9.140625" style="43"/>
    <col min="14849" max="14849" width="5.5703125" style="43" customWidth="1"/>
    <col min="14850" max="14850" width="15.7109375" style="43" customWidth="1"/>
    <col min="14851" max="14851" width="20.7109375" style="43" customWidth="1"/>
    <col min="14852" max="14855" width="14.7109375" style="43" customWidth="1"/>
    <col min="14856" max="14856" width="13.140625" style="43" customWidth="1"/>
    <col min="14857" max="14857" width="11.7109375" style="43" customWidth="1"/>
    <col min="14858" max="14860" width="10.140625" style="43" customWidth="1"/>
    <col min="14861" max="15104" width="9.140625" style="43"/>
    <col min="15105" max="15105" width="5.5703125" style="43" customWidth="1"/>
    <col min="15106" max="15106" width="15.7109375" style="43" customWidth="1"/>
    <col min="15107" max="15107" width="20.7109375" style="43" customWidth="1"/>
    <col min="15108" max="15111" width="14.7109375" style="43" customWidth="1"/>
    <col min="15112" max="15112" width="13.140625" style="43" customWidth="1"/>
    <col min="15113" max="15113" width="11.7109375" style="43" customWidth="1"/>
    <col min="15114" max="15116" width="10.140625" style="43" customWidth="1"/>
    <col min="15117" max="15360" width="9.140625" style="43"/>
    <col min="15361" max="15361" width="5.5703125" style="43" customWidth="1"/>
    <col min="15362" max="15362" width="15.7109375" style="43" customWidth="1"/>
    <col min="15363" max="15363" width="20.7109375" style="43" customWidth="1"/>
    <col min="15364" max="15367" width="14.7109375" style="43" customWidth="1"/>
    <col min="15368" max="15368" width="13.140625" style="43" customWidth="1"/>
    <col min="15369" max="15369" width="11.7109375" style="43" customWidth="1"/>
    <col min="15370" max="15372" width="10.140625" style="43" customWidth="1"/>
    <col min="15373" max="15616" width="9.140625" style="43"/>
    <col min="15617" max="15617" width="5.5703125" style="43" customWidth="1"/>
    <col min="15618" max="15618" width="15.7109375" style="43" customWidth="1"/>
    <col min="15619" max="15619" width="20.7109375" style="43" customWidth="1"/>
    <col min="15620" max="15623" width="14.7109375" style="43" customWidth="1"/>
    <col min="15624" max="15624" width="13.140625" style="43" customWidth="1"/>
    <col min="15625" max="15625" width="11.7109375" style="43" customWidth="1"/>
    <col min="15626" max="15628" width="10.140625" style="43" customWidth="1"/>
    <col min="15629" max="15872" width="9.140625" style="43"/>
    <col min="15873" max="15873" width="5.5703125" style="43" customWidth="1"/>
    <col min="15874" max="15874" width="15.7109375" style="43" customWidth="1"/>
    <col min="15875" max="15875" width="20.7109375" style="43" customWidth="1"/>
    <col min="15876" max="15879" width="14.7109375" style="43" customWidth="1"/>
    <col min="15880" max="15880" width="13.140625" style="43" customWidth="1"/>
    <col min="15881" max="15881" width="11.7109375" style="43" customWidth="1"/>
    <col min="15882" max="15884" width="10.140625" style="43" customWidth="1"/>
    <col min="15885" max="16128" width="9.140625" style="43"/>
    <col min="16129" max="16129" width="5.5703125" style="43" customWidth="1"/>
    <col min="16130" max="16130" width="15.7109375" style="43" customWidth="1"/>
    <col min="16131" max="16131" width="20.7109375" style="43" customWidth="1"/>
    <col min="16132" max="16135" width="14.7109375" style="43" customWidth="1"/>
    <col min="16136" max="16136" width="13.140625" style="43" customWidth="1"/>
    <col min="16137" max="16137" width="11.7109375" style="43" customWidth="1"/>
    <col min="16138" max="16140" width="10.140625" style="43" customWidth="1"/>
    <col min="16141" max="16384" width="9.140625" style="43"/>
  </cols>
  <sheetData>
    <row r="1" spans="1:9" ht="32.25" customHeight="1" x14ac:dyDescent="0.2">
      <c r="A1" s="1" t="s">
        <v>27</v>
      </c>
      <c r="B1" s="244" t="s">
        <v>150</v>
      </c>
      <c r="C1" s="246"/>
      <c r="D1" s="20" t="s">
        <v>8</v>
      </c>
      <c r="E1" s="21" t="s">
        <v>189</v>
      </c>
      <c r="F1" s="21" t="s">
        <v>309</v>
      </c>
      <c r="G1" s="22" t="s">
        <v>190</v>
      </c>
      <c r="H1" s="22" t="s">
        <v>197</v>
      </c>
    </row>
    <row r="2" spans="1:9" ht="15" customHeight="1" x14ac:dyDescent="0.2">
      <c r="A2" s="334"/>
      <c r="B2" s="334"/>
      <c r="C2" s="334"/>
      <c r="D2" s="334"/>
      <c r="E2" s="334"/>
      <c r="F2" s="334"/>
      <c r="G2" s="334"/>
      <c r="H2" s="334"/>
      <c r="I2" s="44"/>
    </row>
    <row r="3" spans="1:9" ht="15" customHeight="1" x14ac:dyDescent="0.2">
      <c r="A3" s="50" t="s">
        <v>44</v>
      </c>
      <c r="B3" s="338" t="s">
        <v>310</v>
      </c>
      <c r="C3" s="338"/>
      <c r="D3" s="338"/>
      <c r="E3" s="338"/>
      <c r="F3" s="338"/>
      <c r="G3" s="338"/>
      <c r="H3" s="338"/>
      <c r="I3" s="44"/>
    </row>
    <row r="4" spans="1:9" ht="15" customHeight="1" x14ac:dyDescent="0.2">
      <c r="A4" s="51" t="s">
        <v>43</v>
      </c>
      <c r="B4" s="279" t="s">
        <v>311</v>
      </c>
      <c r="C4" s="279"/>
      <c r="D4" s="86">
        <f t="shared" ref="D4:D5" si="0">F4+G4+H4</f>
        <v>16000</v>
      </c>
      <c r="E4" s="86">
        <v>0</v>
      </c>
      <c r="F4" s="86">
        <v>16000</v>
      </c>
      <c r="G4" s="86">
        <v>0</v>
      </c>
      <c r="H4" s="86">
        <v>0</v>
      </c>
      <c r="I4" s="44"/>
    </row>
    <row r="5" spans="1:9" ht="15" customHeight="1" x14ac:dyDescent="0.2">
      <c r="A5" s="51" t="s">
        <v>17</v>
      </c>
      <c r="B5" s="279" t="s">
        <v>395</v>
      </c>
      <c r="C5" s="279"/>
      <c r="D5" s="86">
        <f t="shared" si="0"/>
        <v>80000</v>
      </c>
      <c r="E5" s="86">
        <v>0</v>
      </c>
      <c r="F5" s="86">
        <v>0</v>
      </c>
      <c r="G5" s="86">
        <v>40000</v>
      </c>
      <c r="H5" s="86">
        <v>40000</v>
      </c>
      <c r="I5" s="44"/>
    </row>
    <row r="6" spans="1:9" ht="15" customHeight="1" x14ac:dyDescent="0.2">
      <c r="A6" s="280" t="s">
        <v>9</v>
      </c>
      <c r="B6" s="280"/>
      <c r="C6" s="280"/>
      <c r="D6" s="52">
        <f>F6+G6+H6</f>
        <v>96000</v>
      </c>
      <c r="E6" s="53">
        <v>0</v>
      </c>
      <c r="F6" s="49">
        <f>SUM(F4:F5)</f>
        <v>16000</v>
      </c>
      <c r="G6" s="49">
        <f t="shared" ref="G6:H6" si="1">SUM(G4:G5)</f>
        <v>40000</v>
      </c>
      <c r="H6" s="49">
        <f t="shared" si="1"/>
        <v>40000</v>
      </c>
      <c r="I6" s="44"/>
    </row>
    <row r="7" spans="1:9" ht="15" customHeight="1" x14ac:dyDescent="0.2">
      <c r="A7" s="222" t="s">
        <v>355</v>
      </c>
      <c r="B7" s="222"/>
      <c r="C7" s="222"/>
      <c r="D7" s="222"/>
      <c r="E7" s="222"/>
      <c r="F7" s="203">
        <f t="shared" ref="F7:H8" si="2">F6</f>
        <v>16000</v>
      </c>
      <c r="G7" s="203">
        <f t="shared" si="2"/>
        <v>40000</v>
      </c>
      <c r="H7" s="203">
        <f t="shared" si="2"/>
        <v>40000</v>
      </c>
    </row>
    <row r="8" spans="1:9" ht="15" customHeight="1" x14ac:dyDescent="0.2">
      <c r="A8" s="281" t="s">
        <v>383</v>
      </c>
      <c r="B8" s="281"/>
      <c r="C8" s="281"/>
      <c r="D8" s="281"/>
      <c r="E8" s="281"/>
      <c r="F8" s="202">
        <f t="shared" si="2"/>
        <v>16000</v>
      </c>
      <c r="G8" s="202">
        <f t="shared" si="2"/>
        <v>40000</v>
      </c>
      <c r="H8" s="202">
        <f t="shared" si="2"/>
        <v>40000</v>
      </c>
    </row>
    <row r="9" spans="1:9" ht="15" customHeight="1" x14ac:dyDescent="0.2">
      <c r="A9" s="339"/>
      <c r="B9" s="339"/>
      <c r="C9" s="339"/>
      <c r="D9" s="339"/>
      <c r="E9" s="339"/>
      <c r="F9" s="339"/>
      <c r="G9" s="339"/>
      <c r="H9" s="339"/>
      <c r="I9" s="44"/>
    </row>
    <row r="10" spans="1:9" ht="15" customHeight="1" x14ac:dyDescent="0.2">
      <c r="A10" s="48" t="s">
        <v>108</v>
      </c>
      <c r="B10" s="333" t="s">
        <v>244</v>
      </c>
      <c r="C10" s="333"/>
      <c r="D10" s="333"/>
      <c r="E10" s="333"/>
      <c r="F10" s="333"/>
      <c r="G10" s="333"/>
      <c r="H10" s="333"/>
      <c r="I10" s="44"/>
    </row>
    <row r="11" spans="1:9" ht="15" customHeight="1" x14ac:dyDescent="0.2">
      <c r="A11" s="54" t="s">
        <v>43</v>
      </c>
      <c r="B11" s="340" t="s">
        <v>251</v>
      </c>
      <c r="C11" s="340"/>
      <c r="D11" s="86">
        <f>F11+G11+H11</f>
        <v>0</v>
      </c>
      <c r="E11" s="86">
        <v>240000</v>
      </c>
      <c r="F11" s="86">
        <v>0</v>
      </c>
      <c r="G11" s="86">
        <v>0</v>
      </c>
      <c r="H11" s="86">
        <v>0</v>
      </c>
      <c r="I11" s="44"/>
    </row>
    <row r="12" spans="1:9" ht="15" customHeight="1" x14ac:dyDescent="0.2">
      <c r="A12" s="282" t="s">
        <v>243</v>
      </c>
      <c r="B12" s="283"/>
      <c r="C12" s="284"/>
      <c r="D12" s="52">
        <f t="shared" ref="D12:D14" si="3">F12+G12+H12</f>
        <v>0</v>
      </c>
      <c r="E12" s="56">
        <f>E11+10000</f>
        <v>250000</v>
      </c>
      <c r="F12" s="56">
        <v>0</v>
      </c>
      <c r="G12" s="56">
        <v>0</v>
      </c>
      <c r="H12" s="56">
        <v>0</v>
      </c>
      <c r="I12" s="44"/>
    </row>
    <row r="13" spans="1:9" ht="15" customHeight="1" x14ac:dyDescent="0.2">
      <c r="A13" s="282" t="s">
        <v>156</v>
      </c>
      <c r="B13" s="283"/>
      <c r="C13" s="284"/>
      <c r="D13" s="52">
        <f t="shared" si="3"/>
        <v>10000</v>
      </c>
      <c r="E13" s="56">
        <v>10000</v>
      </c>
      <c r="F13" s="56">
        <v>10000</v>
      </c>
      <c r="G13" s="56">
        <v>0</v>
      </c>
      <c r="H13" s="56">
        <v>0</v>
      </c>
      <c r="I13" s="44"/>
    </row>
    <row r="14" spans="1:9" ht="15" customHeight="1" x14ac:dyDescent="0.2">
      <c r="A14" s="280" t="s">
        <v>9</v>
      </c>
      <c r="B14" s="280"/>
      <c r="C14" s="280"/>
      <c r="D14" s="52">
        <f t="shared" si="3"/>
        <v>10000</v>
      </c>
      <c r="E14" s="57">
        <f>SUM(E12:E13)</f>
        <v>260000</v>
      </c>
      <c r="F14" s="56">
        <f>SUM(F12:F13)</f>
        <v>10000</v>
      </c>
      <c r="G14" s="56">
        <f>SUM(G12:G13)</f>
        <v>0</v>
      </c>
      <c r="H14" s="56">
        <f>SUM(H12:H13)</f>
        <v>0</v>
      </c>
      <c r="I14" s="44"/>
    </row>
    <row r="15" spans="1:9" ht="15" customHeight="1" x14ac:dyDescent="0.2">
      <c r="A15" s="222" t="s">
        <v>355</v>
      </c>
      <c r="B15" s="222"/>
      <c r="C15" s="222"/>
      <c r="D15" s="222"/>
      <c r="E15" s="222"/>
      <c r="F15" s="203">
        <f t="shared" ref="F15:H16" si="4">F14</f>
        <v>10000</v>
      </c>
      <c r="G15" s="203">
        <f t="shared" si="4"/>
        <v>0</v>
      </c>
      <c r="H15" s="203">
        <f t="shared" si="4"/>
        <v>0</v>
      </c>
      <c r="I15" s="44"/>
    </row>
    <row r="16" spans="1:9" ht="15" customHeight="1" x14ac:dyDescent="0.2">
      <c r="A16" s="281" t="s">
        <v>358</v>
      </c>
      <c r="B16" s="281"/>
      <c r="C16" s="281"/>
      <c r="D16" s="281"/>
      <c r="E16" s="281"/>
      <c r="F16" s="202">
        <f t="shared" si="4"/>
        <v>10000</v>
      </c>
      <c r="G16" s="202">
        <f t="shared" si="4"/>
        <v>0</v>
      </c>
      <c r="H16" s="202">
        <f t="shared" si="4"/>
        <v>0</v>
      </c>
      <c r="I16" s="152"/>
    </row>
    <row r="17" spans="1:13" ht="15" customHeight="1" x14ac:dyDescent="0.2">
      <c r="A17" s="280"/>
      <c r="B17" s="280"/>
      <c r="C17" s="280"/>
      <c r="D17" s="280"/>
      <c r="E17" s="280"/>
      <c r="F17" s="280"/>
      <c r="G17" s="280"/>
      <c r="H17" s="280"/>
      <c r="I17" s="153"/>
    </row>
    <row r="18" spans="1:13" ht="15" customHeight="1" x14ac:dyDescent="0.2">
      <c r="A18" s="48" t="s">
        <v>145</v>
      </c>
      <c r="B18" s="333" t="s">
        <v>165</v>
      </c>
      <c r="C18" s="333"/>
      <c r="D18" s="333"/>
      <c r="E18" s="333"/>
      <c r="F18" s="333"/>
      <c r="G18" s="333"/>
      <c r="H18" s="333"/>
      <c r="I18" s="44"/>
    </row>
    <row r="19" spans="1:13" ht="15" customHeight="1" x14ac:dyDescent="0.2">
      <c r="A19" s="298" t="s">
        <v>16</v>
      </c>
      <c r="B19" s="295" t="s">
        <v>42</v>
      </c>
      <c r="C19" s="58" t="s">
        <v>0</v>
      </c>
      <c r="D19" s="86">
        <f t="shared" ref="D19:D23" si="5">F19+G19+H19</f>
        <v>50000</v>
      </c>
      <c r="E19" s="55">
        <v>50000</v>
      </c>
      <c r="F19" s="55">
        <v>50000</v>
      </c>
      <c r="G19" s="55">
        <v>0</v>
      </c>
      <c r="H19" s="55">
        <v>0</v>
      </c>
    </row>
    <row r="20" spans="1:13" ht="15" customHeight="1" x14ac:dyDescent="0.2">
      <c r="A20" s="335"/>
      <c r="B20" s="304"/>
      <c r="C20" s="96" t="s">
        <v>10</v>
      </c>
      <c r="D20" s="86">
        <f t="shared" si="5"/>
        <v>206000</v>
      </c>
      <c r="E20" s="55">
        <v>205700</v>
      </c>
      <c r="F20" s="55">
        <v>0</v>
      </c>
      <c r="G20" s="55">
        <v>206000</v>
      </c>
      <c r="H20" s="55">
        <v>0</v>
      </c>
    </row>
    <row r="21" spans="1:13" ht="15" customHeight="1" x14ac:dyDescent="0.2">
      <c r="A21" s="335"/>
      <c r="B21" s="304"/>
      <c r="C21" s="143" t="s">
        <v>356</v>
      </c>
      <c r="D21" s="86">
        <f t="shared" si="5"/>
        <v>4115000</v>
      </c>
      <c r="E21" s="55">
        <v>4115000</v>
      </c>
      <c r="F21" s="55">
        <v>0</v>
      </c>
      <c r="G21" s="55">
        <v>4115000</v>
      </c>
      <c r="H21" s="55">
        <v>0</v>
      </c>
    </row>
    <row r="22" spans="1:13" ht="15" customHeight="1" x14ac:dyDescent="0.2">
      <c r="A22" s="335"/>
      <c r="B22" s="304"/>
      <c r="C22" s="143" t="s">
        <v>342</v>
      </c>
      <c r="D22" s="86">
        <f t="shared" si="5"/>
        <v>38000</v>
      </c>
      <c r="E22" s="55">
        <v>0</v>
      </c>
      <c r="F22" s="55">
        <v>0</v>
      </c>
      <c r="G22" s="55">
        <v>38000</v>
      </c>
      <c r="H22" s="55">
        <v>0</v>
      </c>
    </row>
    <row r="23" spans="1:13" ht="15" customHeight="1" x14ac:dyDescent="0.2">
      <c r="A23" s="335"/>
      <c r="B23" s="304"/>
      <c r="C23" s="77" t="s">
        <v>245</v>
      </c>
      <c r="D23" s="171">
        <f t="shared" si="5"/>
        <v>0</v>
      </c>
      <c r="E23" s="56">
        <v>255750</v>
      </c>
      <c r="F23" s="56">
        <v>0</v>
      </c>
      <c r="G23" s="56">
        <v>0</v>
      </c>
      <c r="H23" s="56">
        <v>0</v>
      </c>
    </row>
    <row r="24" spans="1:13" ht="15" customHeight="1" x14ac:dyDescent="0.2">
      <c r="A24" s="335"/>
      <c r="B24" s="304"/>
      <c r="C24" s="160" t="s">
        <v>282</v>
      </c>
      <c r="D24" s="52">
        <f>F24+G24+H24</f>
        <v>4409000</v>
      </c>
      <c r="E24" s="56">
        <v>4115000</v>
      </c>
      <c r="F24" s="56">
        <f>SUM(F19:F23)</f>
        <v>50000</v>
      </c>
      <c r="G24" s="56">
        <f>SUM(G19:G23)</f>
        <v>4359000</v>
      </c>
      <c r="H24" s="56">
        <f>SUM(H19:H23)</f>
        <v>0</v>
      </c>
      <c r="M24" s="144"/>
    </row>
    <row r="25" spans="1:13" ht="15" customHeight="1" x14ac:dyDescent="0.25">
      <c r="A25" s="293" t="s">
        <v>31</v>
      </c>
      <c r="B25" s="292" t="s">
        <v>187</v>
      </c>
      <c r="C25" s="61" t="s">
        <v>265</v>
      </c>
      <c r="D25" s="86">
        <f t="shared" ref="D25:D28" si="6">F25+G25+H25</f>
        <v>19000</v>
      </c>
      <c r="E25" s="62">
        <f>19000</f>
        <v>19000</v>
      </c>
      <c r="F25" s="198">
        <v>0</v>
      </c>
      <c r="G25" s="62">
        <v>19000</v>
      </c>
      <c r="H25" s="55">
        <v>0</v>
      </c>
      <c r="I25" s="44"/>
    </row>
    <row r="26" spans="1:13" ht="15" customHeight="1" x14ac:dyDescent="0.25">
      <c r="A26" s="293"/>
      <c r="B26" s="292"/>
      <c r="C26" s="61" t="s">
        <v>266</v>
      </c>
      <c r="D26" s="86">
        <f t="shared" si="6"/>
        <v>40000</v>
      </c>
      <c r="E26" s="62">
        <v>40000</v>
      </c>
      <c r="F26" s="198">
        <v>0</v>
      </c>
      <c r="G26" s="62">
        <v>40000</v>
      </c>
      <c r="H26" s="55">
        <v>0</v>
      </c>
      <c r="I26" s="44"/>
    </row>
    <row r="27" spans="1:13" ht="15" customHeight="1" x14ac:dyDescent="0.25">
      <c r="A27" s="293"/>
      <c r="B27" s="292"/>
      <c r="C27" s="61" t="s">
        <v>268</v>
      </c>
      <c r="D27" s="86">
        <f t="shared" si="6"/>
        <v>5000</v>
      </c>
      <c r="E27" s="62">
        <v>5000</v>
      </c>
      <c r="F27" s="198">
        <v>0</v>
      </c>
      <c r="G27" s="62">
        <v>5000</v>
      </c>
      <c r="H27" s="55">
        <v>0</v>
      </c>
      <c r="I27" s="44"/>
    </row>
    <row r="28" spans="1:13" ht="15" customHeight="1" x14ac:dyDescent="0.25">
      <c r="A28" s="293"/>
      <c r="B28" s="292"/>
      <c r="C28" s="61" t="s">
        <v>271</v>
      </c>
      <c r="D28" s="86">
        <f t="shared" si="6"/>
        <v>25000</v>
      </c>
      <c r="E28" s="62">
        <v>25000</v>
      </c>
      <c r="F28" s="198">
        <v>0</v>
      </c>
      <c r="G28" s="62">
        <v>25000</v>
      </c>
      <c r="H28" s="55">
        <v>0</v>
      </c>
      <c r="I28" s="44"/>
    </row>
    <row r="29" spans="1:13" ht="15" customHeight="1" x14ac:dyDescent="0.2">
      <c r="A29" s="293"/>
      <c r="B29" s="292"/>
      <c r="C29" s="77" t="s">
        <v>282</v>
      </c>
      <c r="D29" s="52">
        <f t="shared" ref="D29:D30" si="7">F29+G29+H29</f>
        <v>89000</v>
      </c>
      <c r="E29" s="56">
        <f>SUM(E25:E28)</f>
        <v>89000</v>
      </c>
      <c r="F29" s="56">
        <f t="shared" ref="F29:H29" si="8">SUM(F25:F28)</f>
        <v>0</v>
      </c>
      <c r="G29" s="56">
        <f t="shared" si="8"/>
        <v>89000</v>
      </c>
      <c r="H29" s="56">
        <f t="shared" si="8"/>
        <v>0</v>
      </c>
      <c r="I29" s="44"/>
    </row>
    <row r="30" spans="1:13" ht="15" customHeight="1" x14ac:dyDescent="0.2">
      <c r="A30" s="293"/>
      <c r="B30" s="292"/>
      <c r="C30" s="77" t="s">
        <v>252</v>
      </c>
      <c r="D30" s="52">
        <f t="shared" si="7"/>
        <v>6600</v>
      </c>
      <c r="E30" s="56">
        <v>2000</v>
      </c>
      <c r="F30" s="56">
        <v>2000</v>
      </c>
      <c r="G30" s="49">
        <f>ROUND(E30*1.08,-2)</f>
        <v>2200</v>
      </c>
      <c r="H30" s="49">
        <f>ROUND(G30*1.08,-2)</f>
        <v>2400</v>
      </c>
      <c r="I30" s="44"/>
    </row>
    <row r="31" spans="1:13" ht="15" customHeight="1" x14ac:dyDescent="0.2">
      <c r="A31" s="298" t="s">
        <v>18</v>
      </c>
      <c r="B31" s="295" t="s">
        <v>84</v>
      </c>
      <c r="C31" s="58" t="s">
        <v>0</v>
      </c>
      <c r="D31" s="86">
        <f>F31+G31+H31</f>
        <v>0</v>
      </c>
      <c r="E31" s="55">
        <v>5000</v>
      </c>
      <c r="F31" s="55">
        <v>0</v>
      </c>
      <c r="G31" s="63">
        <v>0</v>
      </c>
      <c r="H31" s="63">
        <v>0</v>
      </c>
      <c r="I31" s="44"/>
    </row>
    <row r="32" spans="1:13" ht="15" customHeight="1" x14ac:dyDescent="0.2">
      <c r="A32" s="335"/>
      <c r="B32" s="304"/>
      <c r="C32" s="148" t="s">
        <v>346</v>
      </c>
      <c r="D32" s="86">
        <f>F32+G32+H32</f>
        <v>0</v>
      </c>
      <c r="E32" s="55">
        <v>0</v>
      </c>
      <c r="F32" s="55">
        <v>0</v>
      </c>
      <c r="G32" s="63">
        <v>0</v>
      </c>
      <c r="H32" s="63">
        <v>0</v>
      </c>
      <c r="I32" s="44"/>
    </row>
    <row r="33" spans="1:9" ht="15" customHeight="1" x14ac:dyDescent="0.2">
      <c r="A33" s="335"/>
      <c r="B33" s="304"/>
      <c r="C33" s="163" t="s">
        <v>246</v>
      </c>
      <c r="D33" s="86">
        <f>F33+G33+H33</f>
        <v>100000</v>
      </c>
      <c r="E33" s="55">
        <v>0</v>
      </c>
      <c r="F33" s="55">
        <v>0</v>
      </c>
      <c r="G33" s="63">
        <v>50000</v>
      </c>
      <c r="H33" s="63">
        <v>50000</v>
      </c>
      <c r="I33" s="44"/>
    </row>
    <row r="34" spans="1:9" ht="15" customHeight="1" x14ac:dyDescent="0.2">
      <c r="A34" s="335"/>
      <c r="B34" s="304"/>
      <c r="C34" s="77" t="s">
        <v>245</v>
      </c>
      <c r="D34" s="52">
        <f t="shared" ref="D34:D40" si="9">F34+G34+H34</f>
        <v>0</v>
      </c>
      <c r="E34" s="56">
        <f>E31</f>
        <v>5000</v>
      </c>
      <c r="F34" s="56">
        <f>SUM(F31:F33)</f>
        <v>0</v>
      </c>
      <c r="G34" s="56">
        <f>G31</f>
        <v>0</v>
      </c>
      <c r="H34" s="56">
        <f>H31</f>
        <v>0</v>
      </c>
      <c r="I34" s="44"/>
    </row>
    <row r="35" spans="1:9" ht="15" customHeight="1" thickBot="1" x14ac:dyDescent="0.25">
      <c r="A35" s="336"/>
      <c r="B35" s="305"/>
      <c r="C35" s="107" t="s">
        <v>283</v>
      </c>
      <c r="D35" s="52">
        <f t="shared" si="9"/>
        <v>100000</v>
      </c>
      <c r="E35" s="56">
        <v>0</v>
      </c>
      <c r="F35" s="56">
        <v>0</v>
      </c>
      <c r="G35" s="56">
        <v>50000</v>
      </c>
      <c r="H35" s="56">
        <v>50000</v>
      </c>
      <c r="I35" s="44"/>
    </row>
    <row r="36" spans="1:9" ht="15" customHeight="1" thickTop="1" x14ac:dyDescent="0.2">
      <c r="A36" s="293" t="s">
        <v>19</v>
      </c>
      <c r="B36" s="292" t="s">
        <v>207</v>
      </c>
      <c r="C36" s="58" t="s">
        <v>328</v>
      </c>
      <c r="D36" s="86">
        <f t="shared" si="9"/>
        <v>3800</v>
      </c>
      <c r="E36" s="55">
        <v>0</v>
      </c>
      <c r="F36" s="55">
        <v>3800</v>
      </c>
      <c r="G36" s="55">
        <v>0</v>
      </c>
      <c r="H36" s="55">
        <v>0</v>
      </c>
      <c r="I36" s="44"/>
    </row>
    <row r="37" spans="1:9" ht="15" customHeight="1" x14ac:dyDescent="0.2">
      <c r="A37" s="293"/>
      <c r="B37" s="292"/>
      <c r="C37" s="135" t="s">
        <v>0</v>
      </c>
      <c r="D37" s="86" t="e">
        <f>G37+#REF!+H37</f>
        <v>#REF!</v>
      </c>
      <c r="E37" s="55">
        <v>0</v>
      </c>
      <c r="F37" s="55">
        <v>0</v>
      </c>
      <c r="G37" s="55">
        <v>97000</v>
      </c>
      <c r="H37" s="55">
        <v>0</v>
      </c>
      <c r="I37" s="44"/>
    </row>
    <row r="38" spans="1:9" ht="15" customHeight="1" x14ac:dyDescent="0.2">
      <c r="A38" s="293"/>
      <c r="B38" s="292"/>
      <c r="C38" s="58" t="s">
        <v>12</v>
      </c>
      <c r="D38" s="86" t="e">
        <f>G38+#REF!+H38</f>
        <v>#REF!</v>
      </c>
      <c r="E38" s="55">
        <v>5000</v>
      </c>
      <c r="F38" s="55">
        <v>0</v>
      </c>
      <c r="G38" s="55">
        <v>5000</v>
      </c>
      <c r="H38" s="55">
        <v>0</v>
      </c>
      <c r="I38" s="44"/>
    </row>
    <row r="39" spans="1:9" ht="15" customHeight="1" x14ac:dyDescent="0.2">
      <c r="A39" s="293"/>
      <c r="B39" s="292"/>
      <c r="C39" s="58" t="s">
        <v>346</v>
      </c>
      <c r="D39" s="86">
        <f t="shared" si="9"/>
        <v>387000</v>
      </c>
      <c r="E39" s="55">
        <v>77000</v>
      </c>
      <c r="F39" s="55">
        <v>77000</v>
      </c>
      <c r="G39" s="55">
        <v>310000</v>
      </c>
      <c r="H39" s="55">
        <v>0</v>
      </c>
      <c r="I39" s="44"/>
    </row>
    <row r="40" spans="1:9" ht="15" customHeight="1" x14ac:dyDescent="0.2">
      <c r="A40" s="293"/>
      <c r="B40" s="292"/>
      <c r="C40" s="64" t="s">
        <v>247</v>
      </c>
      <c r="D40" s="86">
        <f t="shared" si="9"/>
        <v>20800</v>
      </c>
      <c r="E40" s="55">
        <v>0</v>
      </c>
      <c r="F40" s="55">
        <v>0</v>
      </c>
      <c r="G40" s="55">
        <v>10000</v>
      </c>
      <c r="H40" s="55">
        <f>ROUND(G40+0.08*G40,-2)</f>
        <v>10800</v>
      </c>
      <c r="I40" s="44"/>
    </row>
    <row r="41" spans="1:9" ht="15" customHeight="1" x14ac:dyDescent="0.2">
      <c r="A41" s="293"/>
      <c r="B41" s="292"/>
      <c r="C41" s="76" t="s">
        <v>245</v>
      </c>
      <c r="D41" s="52">
        <f>F41+G41+H41</f>
        <v>513600</v>
      </c>
      <c r="E41" s="56">
        <f>SUM(E36:E40)</f>
        <v>82000</v>
      </c>
      <c r="F41" s="56">
        <f>SUM(F36:F40)</f>
        <v>80800</v>
      </c>
      <c r="G41" s="56">
        <f>SUM(G36:G40)</f>
        <v>422000</v>
      </c>
      <c r="H41" s="56">
        <f>SUM(H36:H40)</f>
        <v>10800</v>
      </c>
      <c r="I41" s="44"/>
    </row>
    <row r="42" spans="1:9" ht="15" customHeight="1" x14ac:dyDescent="0.2">
      <c r="A42" s="293" t="s">
        <v>20</v>
      </c>
      <c r="B42" s="292" t="s">
        <v>85</v>
      </c>
      <c r="C42" s="58" t="s">
        <v>11</v>
      </c>
      <c r="D42" s="86">
        <f t="shared" ref="D42:D44" si="10">F42+G42+H42</f>
        <v>0</v>
      </c>
      <c r="E42" s="55">
        <v>0</v>
      </c>
      <c r="F42" s="55">
        <v>0</v>
      </c>
      <c r="G42" s="55">
        <v>0</v>
      </c>
      <c r="H42" s="55">
        <v>0</v>
      </c>
      <c r="I42" s="44"/>
    </row>
    <row r="43" spans="1:9" ht="15" customHeight="1" x14ac:dyDescent="0.2">
      <c r="A43" s="293"/>
      <c r="B43" s="292"/>
      <c r="C43" s="58" t="s">
        <v>0</v>
      </c>
      <c r="D43" s="86">
        <f t="shared" si="10"/>
        <v>20000</v>
      </c>
      <c r="E43" s="55">
        <v>5000</v>
      </c>
      <c r="F43" s="55">
        <v>0</v>
      </c>
      <c r="G43" s="55">
        <v>0</v>
      </c>
      <c r="H43" s="55">
        <v>20000</v>
      </c>
      <c r="I43" s="44"/>
    </row>
    <row r="44" spans="1:9" ht="15" customHeight="1" x14ac:dyDescent="0.2">
      <c r="A44" s="293"/>
      <c r="B44" s="292"/>
      <c r="C44" s="64" t="s">
        <v>247</v>
      </c>
      <c r="D44" s="86">
        <f t="shared" si="10"/>
        <v>20800</v>
      </c>
      <c r="E44" s="55">
        <v>0</v>
      </c>
      <c r="F44" s="55">
        <v>0</v>
      </c>
      <c r="G44" s="55">
        <v>10000</v>
      </c>
      <c r="H44" s="55">
        <f>ROUND(G44+0.08*G44,-2)</f>
        <v>10800</v>
      </c>
      <c r="I44" s="44"/>
    </row>
    <row r="45" spans="1:9" ht="15" customHeight="1" x14ac:dyDescent="0.2">
      <c r="A45" s="293"/>
      <c r="B45" s="292"/>
      <c r="C45" s="76" t="s">
        <v>245</v>
      </c>
      <c r="D45" s="52">
        <f t="shared" ref="D45:D48" si="11">F45+G45+H45</f>
        <v>40800</v>
      </c>
      <c r="E45" s="56">
        <f>SUM(E42:E44)</f>
        <v>5000</v>
      </c>
      <c r="F45" s="56">
        <f>SUM(F42:F44)</f>
        <v>0</v>
      </c>
      <c r="G45" s="56">
        <f t="shared" ref="G45:H45" si="12">SUM(G42:G44)</f>
        <v>10000</v>
      </c>
      <c r="H45" s="56">
        <f t="shared" si="12"/>
        <v>30800</v>
      </c>
      <c r="I45" s="44"/>
    </row>
    <row r="46" spans="1:9" ht="15" customHeight="1" x14ac:dyDescent="0.2">
      <c r="A46" s="298"/>
      <c r="B46" s="295"/>
      <c r="C46" s="172" t="s">
        <v>283</v>
      </c>
      <c r="D46" s="52">
        <f t="shared" si="11"/>
        <v>20000</v>
      </c>
      <c r="E46" s="56">
        <v>0</v>
      </c>
      <c r="F46" s="56">
        <v>0</v>
      </c>
      <c r="G46" s="56">
        <v>20000</v>
      </c>
      <c r="H46" s="56">
        <v>0</v>
      </c>
      <c r="I46" s="44"/>
    </row>
    <row r="47" spans="1:9" ht="15" customHeight="1" x14ac:dyDescent="0.2">
      <c r="A47" s="293" t="s">
        <v>56</v>
      </c>
      <c r="B47" s="292" t="s">
        <v>250</v>
      </c>
      <c r="C47" s="163" t="s">
        <v>249</v>
      </c>
      <c r="D47" s="86">
        <f t="shared" si="11"/>
        <v>37820</v>
      </c>
      <c r="E47" s="55">
        <v>37820</v>
      </c>
      <c r="F47" s="55">
        <v>37820</v>
      </c>
      <c r="G47" s="55">
        <v>0</v>
      </c>
      <c r="H47" s="55">
        <v>0</v>
      </c>
      <c r="I47" s="44"/>
    </row>
    <row r="48" spans="1:9" ht="15" customHeight="1" x14ac:dyDescent="0.2">
      <c r="A48" s="293"/>
      <c r="B48" s="292"/>
      <c r="C48" s="163" t="s">
        <v>347</v>
      </c>
      <c r="D48" s="86">
        <f t="shared" si="11"/>
        <v>92180</v>
      </c>
      <c r="E48" s="55">
        <f>51680+22500+7000</f>
        <v>81180</v>
      </c>
      <c r="F48" s="55">
        <f>130000-37820</f>
        <v>92180</v>
      </c>
      <c r="G48" s="55">
        <v>0</v>
      </c>
      <c r="H48" s="55">
        <v>0</v>
      </c>
      <c r="I48" s="44"/>
    </row>
    <row r="49" spans="1:9" ht="15" customHeight="1" thickBot="1" x14ac:dyDescent="0.25">
      <c r="A49" s="299"/>
      <c r="B49" s="296"/>
      <c r="C49" s="107" t="s">
        <v>282</v>
      </c>
      <c r="D49" s="173">
        <f>F49+G49+H49</f>
        <v>130000</v>
      </c>
      <c r="E49" s="108">
        <f>SUM(E47:E48)</f>
        <v>119000</v>
      </c>
      <c r="F49" s="108">
        <f>SUM(F47:F48)</f>
        <v>130000</v>
      </c>
      <c r="G49" s="108">
        <f>SUM(G47:G48)</f>
        <v>0</v>
      </c>
      <c r="H49" s="108">
        <f>SUM(H47:H48)</f>
        <v>0</v>
      </c>
      <c r="I49" s="44"/>
    </row>
    <row r="50" spans="1:9" ht="15" customHeight="1" thickTop="1" x14ac:dyDescent="0.2">
      <c r="A50" s="300" t="s">
        <v>258</v>
      </c>
      <c r="B50" s="301"/>
      <c r="C50" s="162" t="s">
        <v>245</v>
      </c>
      <c r="D50" s="174">
        <f>D45+D41+D34+D23</f>
        <v>554400</v>
      </c>
      <c r="E50" s="174">
        <f t="shared" ref="E50:H50" si="13">E45+E41+E34+E23</f>
        <v>347750</v>
      </c>
      <c r="F50" s="199">
        <f t="shared" si="13"/>
        <v>80800</v>
      </c>
      <c r="G50" s="174">
        <f t="shared" si="13"/>
        <v>432000</v>
      </c>
      <c r="H50" s="174">
        <f t="shared" si="13"/>
        <v>41600</v>
      </c>
      <c r="I50" s="44"/>
    </row>
    <row r="51" spans="1:9" ht="15" customHeight="1" x14ac:dyDescent="0.2">
      <c r="A51" s="300"/>
      <c r="B51" s="301"/>
      <c r="C51" s="161" t="s">
        <v>252</v>
      </c>
      <c r="D51" s="52">
        <f>D30</f>
        <v>6600</v>
      </c>
      <c r="E51" s="52">
        <f t="shared" ref="E51:H51" si="14">E30</f>
        <v>2000</v>
      </c>
      <c r="F51" s="171">
        <f t="shared" si="14"/>
        <v>2000</v>
      </c>
      <c r="G51" s="52">
        <f t="shared" si="14"/>
        <v>2200</v>
      </c>
      <c r="H51" s="52">
        <f t="shared" si="14"/>
        <v>2400</v>
      </c>
      <c r="I51" s="44"/>
    </row>
    <row r="52" spans="1:9" ht="15" customHeight="1" x14ac:dyDescent="0.2">
      <c r="A52" s="300"/>
      <c r="B52" s="301"/>
      <c r="C52" s="161" t="s">
        <v>282</v>
      </c>
      <c r="D52" s="52">
        <f>D24+D29+D35+D46+D49</f>
        <v>4748000</v>
      </c>
      <c r="E52" s="52">
        <f t="shared" ref="E52:H52" si="15">E24+E29+E35+E46+E49</f>
        <v>4323000</v>
      </c>
      <c r="F52" s="171">
        <f t="shared" si="15"/>
        <v>180000</v>
      </c>
      <c r="G52" s="52">
        <f t="shared" si="15"/>
        <v>4518000</v>
      </c>
      <c r="H52" s="52">
        <f t="shared" si="15"/>
        <v>50000</v>
      </c>
      <c r="I52" s="44"/>
    </row>
    <row r="53" spans="1:9" ht="15" customHeight="1" thickBot="1" x14ac:dyDescent="0.25">
      <c r="A53" s="302"/>
      <c r="B53" s="303"/>
      <c r="C53" s="109" t="s">
        <v>8</v>
      </c>
      <c r="D53" s="173">
        <f>SUM(D50:D52)</f>
        <v>5309000</v>
      </c>
      <c r="E53" s="173">
        <f t="shared" ref="E53:H53" si="16">SUM(E50:E52)</f>
        <v>4672750</v>
      </c>
      <c r="F53" s="200">
        <f t="shared" si="16"/>
        <v>262800</v>
      </c>
      <c r="G53" s="173">
        <f t="shared" si="16"/>
        <v>4952200</v>
      </c>
      <c r="H53" s="173">
        <f t="shared" si="16"/>
        <v>94000</v>
      </c>
      <c r="I53" s="44"/>
    </row>
    <row r="54" spans="1:9" ht="15" customHeight="1" thickTop="1" x14ac:dyDescent="0.2">
      <c r="A54" s="337" t="s">
        <v>355</v>
      </c>
      <c r="B54" s="337"/>
      <c r="C54" s="337"/>
      <c r="D54" s="337"/>
      <c r="E54" s="337"/>
      <c r="F54" s="153">
        <v>262800</v>
      </c>
      <c r="G54" s="153">
        <f>SUM(G55:G58)</f>
        <v>4952200</v>
      </c>
      <c r="H54" s="153">
        <f>SUM(H55:H58)</f>
        <v>94000</v>
      </c>
      <c r="I54" s="44"/>
    </row>
    <row r="55" spans="1:9" ht="15" customHeight="1" x14ac:dyDescent="0.2">
      <c r="A55" s="208" t="s">
        <v>383</v>
      </c>
      <c r="B55" s="209"/>
      <c r="C55" s="209"/>
      <c r="D55" s="209"/>
      <c r="E55" s="210"/>
      <c r="F55" s="204">
        <v>100000</v>
      </c>
      <c r="G55" s="202">
        <v>50000</v>
      </c>
      <c r="H55" s="202">
        <v>0</v>
      </c>
      <c r="I55" s="44"/>
    </row>
    <row r="56" spans="1:9" ht="15" customHeight="1" x14ac:dyDescent="0.2">
      <c r="A56" s="208" t="s">
        <v>397</v>
      </c>
      <c r="B56" s="209"/>
      <c r="C56" s="209"/>
      <c r="D56" s="209"/>
      <c r="E56" s="210"/>
      <c r="F56" s="204">
        <v>0</v>
      </c>
      <c r="G56" s="202">
        <v>4359000</v>
      </c>
      <c r="H56" s="202">
        <v>0</v>
      </c>
      <c r="I56" s="44"/>
    </row>
    <row r="57" spans="1:9" ht="15" customHeight="1" x14ac:dyDescent="0.2">
      <c r="A57" s="281" t="s">
        <v>398</v>
      </c>
      <c r="B57" s="281"/>
      <c r="C57" s="281"/>
      <c r="D57" s="281"/>
      <c r="E57" s="281"/>
      <c r="F57" s="204">
        <v>0</v>
      </c>
      <c r="G57" s="202">
        <v>50000</v>
      </c>
      <c r="H57" s="202">
        <v>50000</v>
      </c>
      <c r="I57" s="44"/>
    </row>
    <row r="58" spans="1:9" ht="15" customHeight="1" x14ac:dyDescent="0.2">
      <c r="A58" s="281" t="s">
        <v>358</v>
      </c>
      <c r="B58" s="281"/>
      <c r="C58" s="281"/>
      <c r="D58" s="281"/>
      <c r="E58" s="281"/>
      <c r="F58" s="189">
        <v>162800</v>
      </c>
      <c r="G58" s="202">
        <v>493200</v>
      </c>
      <c r="H58" s="202">
        <v>44000</v>
      </c>
      <c r="I58" s="44"/>
    </row>
    <row r="59" spans="1:9" ht="15" customHeight="1" x14ac:dyDescent="0.2">
      <c r="A59" s="297"/>
      <c r="B59" s="297"/>
      <c r="C59" s="297"/>
      <c r="D59" s="297"/>
      <c r="E59" s="297"/>
      <c r="F59" s="297"/>
      <c r="G59" s="297"/>
      <c r="H59" s="297"/>
      <c r="I59" s="44"/>
    </row>
    <row r="60" spans="1:9" ht="15" customHeight="1" x14ac:dyDescent="0.2">
      <c r="A60" s="48" t="s">
        <v>146</v>
      </c>
      <c r="B60" s="333" t="s">
        <v>170</v>
      </c>
      <c r="C60" s="333"/>
      <c r="D60" s="333"/>
      <c r="E60" s="333"/>
      <c r="F60" s="333"/>
      <c r="G60" s="333"/>
      <c r="H60" s="333"/>
      <c r="I60" s="44"/>
    </row>
    <row r="61" spans="1:9" ht="15" customHeight="1" x14ac:dyDescent="0.2">
      <c r="A61" s="293" t="s">
        <v>43</v>
      </c>
      <c r="B61" s="292" t="s">
        <v>34</v>
      </c>
      <c r="C61" s="76" t="s">
        <v>245</v>
      </c>
      <c r="D61" s="52">
        <f t="shared" ref="D61:D62" si="17">F61+G61+H61</f>
        <v>0</v>
      </c>
      <c r="E61" s="56">
        <v>0</v>
      </c>
      <c r="F61" s="56">
        <v>0</v>
      </c>
      <c r="G61" s="56">
        <v>0</v>
      </c>
      <c r="H61" s="56">
        <v>0</v>
      </c>
      <c r="I61" s="44"/>
    </row>
    <row r="62" spans="1:9" ht="15" customHeight="1" x14ac:dyDescent="0.2">
      <c r="A62" s="293"/>
      <c r="B62" s="292"/>
      <c r="C62" s="77" t="s">
        <v>252</v>
      </c>
      <c r="D62" s="52">
        <f t="shared" si="17"/>
        <v>0</v>
      </c>
      <c r="E62" s="56">
        <v>0</v>
      </c>
      <c r="F62" s="56">
        <v>0</v>
      </c>
      <c r="G62" s="49">
        <f>ROUND(E62*1.08,-2)</f>
        <v>0</v>
      </c>
      <c r="H62" s="49">
        <f>ROUND(G62*1.08,-2)</f>
        <v>0</v>
      </c>
      <c r="I62" s="44"/>
    </row>
    <row r="63" spans="1:9" ht="15" customHeight="1" x14ac:dyDescent="0.2">
      <c r="A63" s="293"/>
      <c r="B63" s="292"/>
      <c r="C63" s="59" t="s">
        <v>9</v>
      </c>
      <c r="D63" s="60">
        <f>F63+G63+H63</f>
        <v>0</v>
      </c>
      <c r="E63" s="60">
        <f>SUM(E61:E62)</f>
        <v>0</v>
      </c>
      <c r="F63" s="60">
        <f>SUM(F61:F62)</f>
        <v>0</v>
      </c>
      <c r="G63" s="60">
        <f t="shared" ref="G63:H63" si="18">SUM(G61:G62)</f>
        <v>0</v>
      </c>
      <c r="H63" s="60">
        <f t="shared" si="18"/>
        <v>0</v>
      </c>
      <c r="I63" s="44"/>
    </row>
    <row r="64" spans="1:9" ht="15" customHeight="1" x14ac:dyDescent="0.2">
      <c r="A64" s="293" t="s">
        <v>31</v>
      </c>
      <c r="B64" s="292" t="s">
        <v>6</v>
      </c>
      <c r="C64" s="64" t="s">
        <v>318</v>
      </c>
      <c r="D64" s="86">
        <f t="shared" ref="D64:D65" si="19">F64+G64+H64</f>
        <v>38000</v>
      </c>
      <c r="E64" s="55">
        <v>0</v>
      </c>
      <c r="F64" s="55">
        <v>38000</v>
      </c>
      <c r="G64" s="55">
        <v>0</v>
      </c>
      <c r="H64" s="55">
        <v>0</v>
      </c>
      <c r="I64" s="44"/>
    </row>
    <row r="65" spans="1:11" ht="15" customHeight="1" x14ac:dyDescent="0.2">
      <c r="A65" s="293"/>
      <c r="B65" s="292"/>
      <c r="C65" s="58" t="s">
        <v>200</v>
      </c>
      <c r="D65" s="86">
        <f t="shared" si="19"/>
        <v>438000</v>
      </c>
      <c r="E65" s="55">
        <v>210000</v>
      </c>
      <c r="F65" s="55">
        <v>438000</v>
      </c>
      <c r="G65" s="55">
        <v>0</v>
      </c>
      <c r="H65" s="55">
        <v>0</v>
      </c>
      <c r="I65" s="44"/>
    </row>
    <row r="66" spans="1:11" ht="15" customHeight="1" x14ac:dyDescent="0.2">
      <c r="A66" s="293"/>
      <c r="B66" s="292"/>
      <c r="C66" s="76" t="s">
        <v>245</v>
      </c>
      <c r="D66" s="52">
        <f>F66+G66+H66</f>
        <v>0</v>
      </c>
      <c r="E66" s="92">
        <f>SUM(E64:E65)</f>
        <v>210000</v>
      </c>
      <c r="F66" s="92">
        <v>0</v>
      </c>
      <c r="G66" s="92">
        <v>0</v>
      </c>
      <c r="H66" s="92">
        <f>SUM(H64:H65)</f>
        <v>0</v>
      </c>
      <c r="I66" s="44"/>
    </row>
    <row r="67" spans="1:11" ht="15" customHeight="1" x14ac:dyDescent="0.2">
      <c r="A67" s="293"/>
      <c r="B67" s="292"/>
      <c r="C67" s="177" t="s">
        <v>284</v>
      </c>
      <c r="D67" s="52">
        <f t="shared" ref="D67:D69" si="20">F67+G67+H67</f>
        <v>476000</v>
      </c>
      <c r="E67" s="92">
        <v>0</v>
      </c>
      <c r="F67" s="92">
        <f>F64+F65</f>
        <v>476000</v>
      </c>
      <c r="G67" s="92">
        <f>G64+G65</f>
        <v>0</v>
      </c>
      <c r="H67" s="92">
        <v>0</v>
      </c>
      <c r="I67" s="44"/>
    </row>
    <row r="68" spans="1:11" ht="15" customHeight="1" x14ac:dyDescent="0.2">
      <c r="A68" s="293"/>
      <c r="B68" s="292"/>
      <c r="C68" s="77" t="s">
        <v>252</v>
      </c>
      <c r="D68" s="52">
        <f t="shared" si="20"/>
        <v>16000</v>
      </c>
      <c r="E68" s="56">
        <v>6000</v>
      </c>
      <c r="F68" s="56">
        <v>2500</v>
      </c>
      <c r="G68" s="49">
        <f>ROUND(E68*1.08,-2)</f>
        <v>6500</v>
      </c>
      <c r="H68" s="49">
        <f>ROUND(G68*1.08,-2)</f>
        <v>7000</v>
      </c>
      <c r="I68" s="44"/>
    </row>
    <row r="69" spans="1:11" ht="15" customHeight="1" x14ac:dyDescent="0.2">
      <c r="A69" s="293"/>
      <c r="B69" s="292"/>
      <c r="C69" s="77" t="s">
        <v>260</v>
      </c>
      <c r="D69" s="52">
        <f t="shared" si="20"/>
        <v>16200</v>
      </c>
      <c r="E69" s="56">
        <v>5000</v>
      </c>
      <c r="F69" s="56">
        <v>5000</v>
      </c>
      <c r="G69" s="49">
        <f>ROUND(E69*1.08,-2)</f>
        <v>5400</v>
      </c>
      <c r="H69" s="49">
        <f>ROUND(G69*1.08,-2)</f>
        <v>5800</v>
      </c>
      <c r="I69" s="44"/>
    </row>
    <row r="70" spans="1:11" ht="15" customHeight="1" x14ac:dyDescent="0.2">
      <c r="A70" s="293"/>
      <c r="B70" s="292"/>
      <c r="C70" s="59" t="s">
        <v>9</v>
      </c>
      <c r="D70" s="60">
        <f>F70+G70+H70</f>
        <v>508200</v>
      </c>
      <c r="E70" s="60">
        <f>SUM(E66:E69)</f>
        <v>221000</v>
      </c>
      <c r="F70" s="60">
        <f>SUM(F66:F69)</f>
        <v>483500</v>
      </c>
      <c r="G70" s="60">
        <f t="shared" ref="G70:H70" si="21">SUM(G66:G69)</f>
        <v>11900</v>
      </c>
      <c r="H70" s="60">
        <f t="shared" si="21"/>
        <v>12800</v>
      </c>
      <c r="I70" s="44"/>
      <c r="K70" s="45"/>
    </row>
    <row r="71" spans="1:11" ht="15" customHeight="1" x14ac:dyDescent="0.2">
      <c r="A71" s="293" t="s">
        <v>48</v>
      </c>
      <c r="B71" s="292" t="s">
        <v>4</v>
      </c>
      <c r="C71" s="58" t="s">
        <v>1</v>
      </c>
      <c r="D71" s="86">
        <f>F71+G71+H71</f>
        <v>16200</v>
      </c>
      <c r="E71" s="55">
        <v>10000</v>
      </c>
      <c r="F71" s="55">
        <v>5000</v>
      </c>
      <c r="G71" s="63">
        <v>5400</v>
      </c>
      <c r="H71" s="55">
        <f>ROUND(G71+0.08*G71,-2)</f>
        <v>5800</v>
      </c>
      <c r="I71" s="44"/>
    </row>
    <row r="72" spans="1:11" ht="15" customHeight="1" x14ac:dyDescent="0.2">
      <c r="A72" s="293"/>
      <c r="B72" s="292"/>
      <c r="C72" s="58" t="s">
        <v>87</v>
      </c>
      <c r="D72" s="86">
        <f t="shared" ref="D72:D73" si="22">F72+G72+H72</f>
        <v>120000</v>
      </c>
      <c r="E72" s="55">
        <v>0</v>
      </c>
      <c r="F72" s="55">
        <v>0</v>
      </c>
      <c r="G72" s="66">
        <v>70000</v>
      </c>
      <c r="H72" s="55">
        <v>50000</v>
      </c>
      <c r="I72" s="44"/>
    </row>
    <row r="73" spans="1:11" ht="15" customHeight="1" x14ac:dyDescent="0.2">
      <c r="A73" s="293"/>
      <c r="B73" s="292"/>
      <c r="C73" s="58" t="s">
        <v>10</v>
      </c>
      <c r="D73" s="86">
        <f t="shared" si="22"/>
        <v>2400</v>
      </c>
      <c r="E73" s="55">
        <v>0</v>
      </c>
      <c r="F73" s="55">
        <v>0</v>
      </c>
      <c r="G73" s="55">
        <f>0.02*G72</f>
        <v>1400</v>
      </c>
      <c r="H73" s="55">
        <f>0.02*H72</f>
        <v>1000</v>
      </c>
      <c r="I73" s="44"/>
    </row>
    <row r="74" spans="1:11" ht="15" customHeight="1" x14ac:dyDescent="0.2">
      <c r="A74" s="293"/>
      <c r="B74" s="292"/>
      <c r="C74" s="76" t="s">
        <v>245</v>
      </c>
      <c r="D74" s="52">
        <f t="shared" ref="D74:D75" si="23">F74+G74+H74</f>
        <v>138600</v>
      </c>
      <c r="E74" s="56">
        <f>SUM(E71:E73)</f>
        <v>10000</v>
      </c>
      <c r="F74" s="56">
        <v>5000</v>
      </c>
      <c r="G74" s="56">
        <f t="shared" ref="G74:H74" si="24">SUM(G71:G73)</f>
        <v>76800</v>
      </c>
      <c r="H74" s="56">
        <f t="shared" si="24"/>
        <v>56800</v>
      </c>
      <c r="I74" s="44"/>
    </row>
    <row r="75" spans="1:11" ht="15" customHeight="1" x14ac:dyDescent="0.2">
      <c r="A75" s="293"/>
      <c r="B75" s="292"/>
      <c r="C75" s="77" t="s">
        <v>252</v>
      </c>
      <c r="D75" s="52">
        <f t="shared" si="23"/>
        <v>6600</v>
      </c>
      <c r="E75" s="56">
        <v>2000</v>
      </c>
      <c r="F75" s="56">
        <v>2000</v>
      </c>
      <c r="G75" s="49">
        <f>ROUND(E75*1.08,-2)</f>
        <v>2200</v>
      </c>
      <c r="H75" s="49">
        <f>ROUND(G75*1.08,-2)</f>
        <v>2400</v>
      </c>
      <c r="I75" s="44"/>
    </row>
    <row r="76" spans="1:11" ht="15" customHeight="1" x14ac:dyDescent="0.2">
      <c r="A76" s="293"/>
      <c r="B76" s="292"/>
      <c r="C76" s="59" t="s">
        <v>9</v>
      </c>
      <c r="D76" s="60">
        <f>F76+G76+H76</f>
        <v>145200</v>
      </c>
      <c r="E76" s="60">
        <f>SUM(E74:E75)</f>
        <v>12000</v>
      </c>
      <c r="F76" s="60">
        <f>SUM(F74:F75)</f>
        <v>7000</v>
      </c>
      <c r="G76" s="60">
        <f t="shared" ref="G76:H76" si="25">SUM(G74:G75)</f>
        <v>79000</v>
      </c>
      <c r="H76" s="60">
        <f t="shared" si="25"/>
        <v>59200</v>
      </c>
      <c r="I76" s="44"/>
    </row>
    <row r="77" spans="1:11" ht="15" customHeight="1" x14ac:dyDescent="0.2">
      <c r="A77" s="293" t="s">
        <v>49</v>
      </c>
      <c r="B77" s="292" t="s">
        <v>242</v>
      </c>
      <c r="C77" s="58" t="s">
        <v>265</v>
      </c>
      <c r="D77" s="86">
        <f t="shared" ref="D77:D79" si="26">F77+G77+H77</f>
        <v>70000</v>
      </c>
      <c r="E77" s="55">
        <v>20000</v>
      </c>
      <c r="F77" s="55">
        <v>20000</v>
      </c>
      <c r="G77" s="67">
        <v>50000</v>
      </c>
      <c r="H77" s="55">
        <v>0</v>
      </c>
      <c r="I77" s="44"/>
    </row>
    <row r="78" spans="1:11" ht="15" customHeight="1" x14ac:dyDescent="0.2">
      <c r="A78" s="293"/>
      <c r="B78" s="292"/>
      <c r="C78" s="58" t="s">
        <v>267</v>
      </c>
      <c r="D78" s="86">
        <f t="shared" si="26"/>
        <v>0</v>
      </c>
      <c r="E78" s="55">
        <v>0</v>
      </c>
      <c r="F78" s="55">
        <v>0</v>
      </c>
      <c r="G78" s="55">
        <v>0</v>
      </c>
      <c r="H78" s="55">
        <v>0</v>
      </c>
      <c r="I78" s="44"/>
    </row>
    <row r="79" spans="1:11" ht="15" customHeight="1" x14ac:dyDescent="0.2">
      <c r="A79" s="293"/>
      <c r="B79" s="292"/>
      <c r="C79" s="142" t="s">
        <v>341</v>
      </c>
      <c r="D79" s="86">
        <f t="shared" si="26"/>
        <v>0</v>
      </c>
      <c r="E79" s="55">
        <v>0</v>
      </c>
      <c r="F79" s="55">
        <v>0</v>
      </c>
      <c r="G79" s="55">
        <v>0</v>
      </c>
      <c r="H79" s="55">
        <v>0</v>
      </c>
      <c r="I79" s="44"/>
    </row>
    <row r="80" spans="1:11" ht="15" customHeight="1" x14ac:dyDescent="0.25">
      <c r="A80" s="293"/>
      <c r="B80" s="292"/>
      <c r="C80" s="76" t="s">
        <v>245</v>
      </c>
      <c r="D80" s="52">
        <f t="shared" ref="D80:D81" si="27">F80+G80+H80</f>
        <v>70000</v>
      </c>
      <c r="E80" s="91">
        <f>SUM(E77:E79)</f>
        <v>20000</v>
      </c>
      <c r="F80" s="201">
        <f t="shared" ref="F80:H80" si="28">SUM(F77:F79)</f>
        <v>20000</v>
      </c>
      <c r="G80" s="91">
        <f t="shared" si="28"/>
        <v>50000</v>
      </c>
      <c r="H80" s="91">
        <f t="shared" si="28"/>
        <v>0</v>
      </c>
      <c r="I80" s="44"/>
    </row>
    <row r="81" spans="1:10" ht="15" customHeight="1" x14ac:dyDescent="0.2">
      <c r="A81" s="293"/>
      <c r="B81" s="292"/>
      <c r="C81" s="77" t="s">
        <v>252</v>
      </c>
      <c r="D81" s="52">
        <f t="shared" si="27"/>
        <v>7200</v>
      </c>
      <c r="E81" s="56">
        <v>2200</v>
      </c>
      <c r="F81" s="56">
        <v>2200</v>
      </c>
      <c r="G81" s="49">
        <f>ROUND(E81*1.08,-2)</f>
        <v>2400</v>
      </c>
      <c r="H81" s="49">
        <f>ROUND(G81*1.08,-2)</f>
        <v>2600</v>
      </c>
      <c r="I81" s="44"/>
    </row>
    <row r="82" spans="1:10" ht="15" customHeight="1" x14ac:dyDescent="0.2">
      <c r="A82" s="293"/>
      <c r="B82" s="292"/>
      <c r="C82" s="59" t="s">
        <v>9</v>
      </c>
      <c r="D82" s="60">
        <f>F82+G82+H82</f>
        <v>77200</v>
      </c>
      <c r="E82" s="60">
        <f>SUM(E80:E81)</f>
        <v>22200</v>
      </c>
      <c r="F82" s="60">
        <f>SUM(F80:F81)</f>
        <v>22200</v>
      </c>
      <c r="G82" s="60">
        <f t="shared" ref="G82:H82" si="29">SUM(G80:G81)</f>
        <v>52400</v>
      </c>
      <c r="H82" s="60">
        <f t="shared" si="29"/>
        <v>2600</v>
      </c>
      <c r="I82" s="44"/>
      <c r="J82" s="45"/>
    </row>
    <row r="83" spans="1:10" ht="15" customHeight="1" x14ac:dyDescent="0.2">
      <c r="A83" s="293" t="s">
        <v>20</v>
      </c>
      <c r="B83" s="292" t="s">
        <v>253</v>
      </c>
      <c r="C83" s="58" t="s">
        <v>200</v>
      </c>
      <c r="D83" s="86">
        <f t="shared" ref="D83:D84" si="30">F83+G83+H83</f>
        <v>378000</v>
      </c>
      <c r="E83" s="55">
        <v>261000</v>
      </c>
      <c r="F83" s="55">
        <v>0</v>
      </c>
      <c r="G83" s="55">
        <v>378000</v>
      </c>
      <c r="H83" s="55">
        <v>0</v>
      </c>
      <c r="I83" s="44"/>
    </row>
    <row r="84" spans="1:10" ht="15" customHeight="1" x14ac:dyDescent="0.2">
      <c r="A84" s="293"/>
      <c r="B84" s="292"/>
      <c r="C84" s="58" t="s">
        <v>318</v>
      </c>
      <c r="D84" s="86">
        <f t="shared" si="30"/>
        <v>38000</v>
      </c>
      <c r="E84" s="55">
        <v>10200</v>
      </c>
      <c r="F84" s="55">
        <v>0</v>
      </c>
      <c r="G84" s="55">
        <v>38000</v>
      </c>
      <c r="H84" s="55">
        <v>0</v>
      </c>
      <c r="I84" s="44"/>
    </row>
    <row r="85" spans="1:10" ht="15" customHeight="1" x14ac:dyDescent="0.25">
      <c r="A85" s="293"/>
      <c r="B85" s="292"/>
      <c r="C85" s="76" t="s">
        <v>245</v>
      </c>
      <c r="D85" s="52">
        <f t="shared" ref="D85:D88" si="31">F85+G85+H85</f>
        <v>416000</v>
      </c>
      <c r="E85" s="91">
        <f>SUM(E83:E84)</f>
        <v>271200</v>
      </c>
      <c r="F85" s="201">
        <v>0</v>
      </c>
      <c r="G85" s="91">
        <f>SUM(G83:G84)</f>
        <v>416000</v>
      </c>
      <c r="H85" s="91">
        <f>SUM(H83:H84)</f>
        <v>0</v>
      </c>
      <c r="I85" s="44"/>
    </row>
    <row r="86" spans="1:10" ht="15" customHeight="1" x14ac:dyDescent="0.25">
      <c r="A86" s="293"/>
      <c r="B86" s="292"/>
      <c r="C86" s="177" t="s">
        <v>284</v>
      </c>
      <c r="D86" s="52">
        <f t="shared" si="31"/>
        <v>0</v>
      </c>
      <c r="E86" s="91">
        <v>0</v>
      </c>
      <c r="F86" s="201">
        <v>0</v>
      </c>
      <c r="G86" s="91">
        <v>0</v>
      </c>
      <c r="H86" s="91">
        <v>0</v>
      </c>
      <c r="I86" s="44"/>
    </row>
    <row r="87" spans="1:10" ht="15" customHeight="1" x14ac:dyDescent="0.2">
      <c r="A87" s="293"/>
      <c r="B87" s="292"/>
      <c r="C87" s="77" t="s">
        <v>252</v>
      </c>
      <c r="D87" s="52">
        <f t="shared" si="31"/>
        <v>39000</v>
      </c>
      <c r="E87" s="49">
        <v>12000</v>
      </c>
      <c r="F87" s="49">
        <v>12000</v>
      </c>
      <c r="G87" s="49">
        <f>ROUND(E87*1.08,-2)</f>
        <v>13000</v>
      </c>
      <c r="H87" s="49">
        <f>ROUND(G87*1.08,-2)</f>
        <v>14000</v>
      </c>
      <c r="I87" s="44"/>
    </row>
    <row r="88" spans="1:10" ht="15" customHeight="1" x14ac:dyDescent="0.2">
      <c r="A88" s="293"/>
      <c r="B88" s="292"/>
      <c r="C88" s="77" t="s">
        <v>260</v>
      </c>
      <c r="D88" s="52">
        <f t="shared" si="31"/>
        <v>16200</v>
      </c>
      <c r="E88" s="49">
        <v>5000</v>
      </c>
      <c r="F88" s="49">
        <v>5000</v>
      </c>
      <c r="G88" s="49">
        <f>ROUND(E88*1.08,-2)</f>
        <v>5400</v>
      </c>
      <c r="H88" s="49">
        <f>ROUND(G88*1.08,-2)</f>
        <v>5800</v>
      </c>
      <c r="I88" s="44"/>
    </row>
    <row r="89" spans="1:10" ht="15" customHeight="1" x14ac:dyDescent="0.2">
      <c r="A89" s="293"/>
      <c r="B89" s="292"/>
      <c r="C89" s="59" t="s">
        <v>9</v>
      </c>
      <c r="D89" s="60">
        <f>F89+G89+H89</f>
        <v>471200</v>
      </c>
      <c r="E89" s="60">
        <f>SUM(E85:E88)</f>
        <v>288200</v>
      </c>
      <c r="F89" s="60">
        <f>SUM(F85:F88)</f>
        <v>17000</v>
      </c>
      <c r="G89" s="60">
        <f t="shared" ref="G89:H89" si="32">SUM(G85:G88)</f>
        <v>434400</v>
      </c>
      <c r="H89" s="60">
        <f t="shared" si="32"/>
        <v>19800</v>
      </c>
      <c r="I89" s="44"/>
    </row>
    <row r="90" spans="1:10" ht="15" customHeight="1" x14ac:dyDescent="0.2">
      <c r="A90" s="293" t="s">
        <v>21</v>
      </c>
      <c r="B90" s="292" t="s">
        <v>35</v>
      </c>
      <c r="C90" s="64" t="s">
        <v>241</v>
      </c>
      <c r="D90" s="86">
        <f>F90+G90+H90</f>
        <v>10000</v>
      </c>
      <c r="E90" s="55">
        <v>0</v>
      </c>
      <c r="F90" s="55">
        <v>0</v>
      </c>
      <c r="G90" s="55">
        <v>10000</v>
      </c>
      <c r="H90" s="55">
        <v>0</v>
      </c>
      <c r="I90" s="44"/>
    </row>
    <row r="91" spans="1:10" ht="15" customHeight="1" x14ac:dyDescent="0.2">
      <c r="A91" s="293"/>
      <c r="B91" s="292"/>
      <c r="C91" s="76" t="s">
        <v>245</v>
      </c>
      <c r="D91" s="52">
        <f t="shared" ref="D91:D92" si="33">F91+G91+H91</f>
        <v>10000</v>
      </c>
      <c r="E91" s="56">
        <f>SUM(E90)</f>
        <v>0</v>
      </c>
      <c r="F91" s="56">
        <v>0</v>
      </c>
      <c r="G91" s="56">
        <f t="shared" ref="G91:H91" si="34">SUM(G90)</f>
        <v>10000</v>
      </c>
      <c r="H91" s="56">
        <f t="shared" si="34"/>
        <v>0</v>
      </c>
      <c r="I91" s="44"/>
    </row>
    <row r="92" spans="1:10" ht="15" customHeight="1" x14ac:dyDescent="0.2">
      <c r="A92" s="293"/>
      <c r="B92" s="292"/>
      <c r="C92" s="77" t="s">
        <v>252</v>
      </c>
      <c r="D92" s="52">
        <f t="shared" si="33"/>
        <v>0</v>
      </c>
      <c r="E92" s="56">
        <v>0</v>
      </c>
      <c r="F92" s="56">
        <v>0</v>
      </c>
      <c r="G92" s="49">
        <f>ROUND(E92*1.08,-2)</f>
        <v>0</v>
      </c>
      <c r="H92" s="49">
        <f>ROUND(G92*1.08,-2)</f>
        <v>0</v>
      </c>
      <c r="I92" s="44"/>
    </row>
    <row r="93" spans="1:10" ht="15" customHeight="1" x14ac:dyDescent="0.2">
      <c r="A93" s="293"/>
      <c r="B93" s="292"/>
      <c r="C93" s="59" t="s">
        <v>9</v>
      </c>
      <c r="D93" s="60">
        <f>F93+G93+H93</f>
        <v>10000</v>
      </c>
      <c r="E93" s="60">
        <f>SUM(E91:E92)</f>
        <v>0</v>
      </c>
      <c r="F93" s="60">
        <f>SUM(F91:F92)</f>
        <v>0</v>
      </c>
      <c r="G93" s="60">
        <f t="shared" ref="G93:H93" si="35">SUM(G91:G92)</f>
        <v>10000</v>
      </c>
      <c r="H93" s="60">
        <f t="shared" si="35"/>
        <v>0</v>
      </c>
      <c r="I93" s="44"/>
    </row>
    <row r="94" spans="1:10" ht="15" customHeight="1" x14ac:dyDescent="0.2">
      <c r="A94" s="293" t="s">
        <v>57</v>
      </c>
      <c r="B94" s="292" t="s">
        <v>38</v>
      </c>
      <c r="C94" s="58" t="s">
        <v>361</v>
      </c>
      <c r="D94" s="86">
        <f t="shared" ref="D94:D99" si="36">F94+G94+H94</f>
        <v>100000</v>
      </c>
      <c r="E94" s="66">
        <f>100000</f>
        <v>100000</v>
      </c>
      <c r="F94" s="55">
        <v>100000</v>
      </c>
      <c r="G94" s="66">
        <v>0</v>
      </c>
      <c r="H94" s="55">
        <v>0</v>
      </c>
      <c r="I94" s="44"/>
    </row>
    <row r="95" spans="1:10" ht="15" customHeight="1" x14ac:dyDescent="0.25">
      <c r="A95" s="293"/>
      <c r="B95" s="292"/>
      <c r="C95" s="61" t="s">
        <v>348</v>
      </c>
      <c r="D95" s="86">
        <f t="shared" si="36"/>
        <v>40000</v>
      </c>
      <c r="E95" s="62">
        <v>50000</v>
      </c>
      <c r="F95" s="198">
        <v>40000</v>
      </c>
      <c r="G95" s="66">
        <v>0</v>
      </c>
      <c r="H95" s="55">
        <v>0</v>
      </c>
      <c r="I95" s="97"/>
    </row>
    <row r="96" spans="1:10" ht="15" customHeight="1" x14ac:dyDescent="0.25">
      <c r="A96" s="293"/>
      <c r="B96" s="292"/>
      <c r="C96" s="61" t="s">
        <v>349</v>
      </c>
      <c r="D96" s="86">
        <f t="shared" si="36"/>
        <v>10000</v>
      </c>
      <c r="E96" s="62">
        <v>0</v>
      </c>
      <c r="F96" s="198">
        <v>10000</v>
      </c>
      <c r="G96" s="66">
        <v>0</v>
      </c>
      <c r="H96" s="55">
        <v>0</v>
      </c>
      <c r="I96" s="97"/>
    </row>
    <row r="97" spans="1:10" ht="15" customHeight="1" x14ac:dyDescent="0.25">
      <c r="A97" s="293"/>
      <c r="B97" s="292"/>
      <c r="C97" s="61" t="s">
        <v>350</v>
      </c>
      <c r="D97" s="86">
        <f t="shared" si="36"/>
        <v>34000</v>
      </c>
      <c r="E97" s="62">
        <v>0</v>
      </c>
      <c r="F97" s="198">
        <v>34000</v>
      </c>
      <c r="G97" s="66">
        <v>0</v>
      </c>
      <c r="H97" s="55">
        <v>0</v>
      </c>
      <c r="I97" s="97"/>
    </row>
    <row r="98" spans="1:10" ht="15" customHeight="1" x14ac:dyDescent="0.2">
      <c r="A98" s="293"/>
      <c r="B98" s="292"/>
      <c r="C98" s="58" t="s">
        <v>10</v>
      </c>
      <c r="D98" s="86">
        <f t="shared" si="36"/>
        <v>0</v>
      </c>
      <c r="E98" s="55">
        <v>3000</v>
      </c>
      <c r="F98" s="55">
        <v>0</v>
      </c>
      <c r="G98" s="55">
        <v>0</v>
      </c>
      <c r="H98" s="55">
        <f>0.02*H94</f>
        <v>0</v>
      </c>
      <c r="I98" s="44"/>
    </row>
    <row r="99" spans="1:10" ht="15" customHeight="1" x14ac:dyDescent="0.2">
      <c r="A99" s="293"/>
      <c r="B99" s="292"/>
      <c r="C99" s="58" t="s">
        <v>60</v>
      </c>
      <c r="D99" s="86">
        <f t="shared" si="36"/>
        <v>12500</v>
      </c>
      <c r="E99" s="55">
        <v>12500</v>
      </c>
      <c r="F99" s="55">
        <v>12500</v>
      </c>
      <c r="G99" s="55">
        <v>0</v>
      </c>
      <c r="H99" s="55">
        <v>0</v>
      </c>
      <c r="I99" s="44"/>
      <c r="J99" s="45"/>
    </row>
    <row r="100" spans="1:10" ht="15" customHeight="1" x14ac:dyDescent="0.2">
      <c r="A100" s="293"/>
      <c r="B100" s="292"/>
      <c r="C100" s="76" t="s">
        <v>245</v>
      </c>
      <c r="D100" s="52">
        <f t="shared" ref="D100:D101" si="37">F100+G100+H100</f>
        <v>196500</v>
      </c>
      <c r="E100" s="56">
        <f>SUM(E94:E99)</f>
        <v>165500</v>
      </c>
      <c r="F100" s="56">
        <f>SUM(F94:F99)</f>
        <v>196500</v>
      </c>
      <c r="G100" s="56">
        <f>SUM(G94:G99)</f>
        <v>0</v>
      </c>
      <c r="H100" s="56">
        <f>SUM(H94:H99)</f>
        <v>0</v>
      </c>
      <c r="I100" s="44"/>
      <c r="J100" s="45"/>
    </row>
    <row r="101" spans="1:10" ht="15" customHeight="1" x14ac:dyDescent="0.2">
      <c r="A101" s="293"/>
      <c r="B101" s="292"/>
      <c r="C101" s="77" t="s">
        <v>252</v>
      </c>
      <c r="D101" s="52">
        <f t="shared" si="37"/>
        <v>4700</v>
      </c>
      <c r="E101" s="56">
        <v>0</v>
      </c>
      <c r="F101" s="56">
        <v>500</v>
      </c>
      <c r="G101" s="49">
        <v>2000</v>
      </c>
      <c r="H101" s="49">
        <f>ROUND(G101*1.08,-2)</f>
        <v>2200</v>
      </c>
      <c r="I101" s="44"/>
    </row>
    <row r="102" spans="1:10" ht="15" customHeight="1" x14ac:dyDescent="0.2">
      <c r="A102" s="293"/>
      <c r="B102" s="292"/>
      <c r="C102" s="59" t="s">
        <v>9</v>
      </c>
      <c r="D102" s="60">
        <f>F102+G102+H102</f>
        <v>201200</v>
      </c>
      <c r="E102" s="60">
        <f>SUM(E100:E101)</f>
        <v>165500</v>
      </c>
      <c r="F102" s="60">
        <f>SUM(F100:F101)</f>
        <v>197000</v>
      </c>
      <c r="G102" s="60">
        <f t="shared" ref="G102" si="38">SUM(G100:G101)</f>
        <v>2000</v>
      </c>
      <c r="H102" s="60">
        <f t="shared" ref="H102" si="39">SUM(H100:H101)</f>
        <v>2200</v>
      </c>
      <c r="I102" s="44"/>
    </row>
    <row r="103" spans="1:10" ht="15" customHeight="1" x14ac:dyDescent="0.2">
      <c r="A103" s="293" t="s">
        <v>23</v>
      </c>
      <c r="B103" s="294" t="s">
        <v>7</v>
      </c>
      <c r="C103" s="64" t="s">
        <v>270</v>
      </c>
      <c r="D103" s="86">
        <f t="shared" ref="D103:D104" si="40">F103+G103+H103</f>
        <v>15000</v>
      </c>
      <c r="E103" s="55">
        <v>15000</v>
      </c>
      <c r="F103" s="55">
        <v>0</v>
      </c>
      <c r="G103" s="55">
        <v>15000</v>
      </c>
      <c r="H103" s="55">
        <v>0</v>
      </c>
      <c r="I103" s="44"/>
    </row>
    <row r="104" spans="1:10" ht="15" customHeight="1" x14ac:dyDescent="0.2">
      <c r="A104" s="293"/>
      <c r="B104" s="294"/>
      <c r="C104" s="58" t="s">
        <v>12</v>
      </c>
      <c r="D104" s="86">
        <f t="shared" si="40"/>
        <v>102000</v>
      </c>
      <c r="E104" s="66">
        <v>10000</v>
      </c>
      <c r="F104" s="55">
        <v>2000</v>
      </c>
      <c r="G104" s="66">
        <v>50000</v>
      </c>
      <c r="H104" s="55">
        <v>50000</v>
      </c>
      <c r="I104" s="44"/>
    </row>
    <row r="105" spans="1:10" ht="15" customHeight="1" x14ac:dyDescent="0.2">
      <c r="A105" s="293"/>
      <c r="B105" s="294"/>
      <c r="C105" s="160" t="s">
        <v>245</v>
      </c>
      <c r="D105" s="52">
        <f t="shared" ref="D105:D107" si="41">F105+G105+H105</f>
        <v>0</v>
      </c>
      <c r="E105" s="57">
        <v>25000</v>
      </c>
      <c r="F105" s="56">
        <v>0</v>
      </c>
      <c r="G105" s="57">
        <v>0</v>
      </c>
      <c r="H105" s="56">
        <v>0</v>
      </c>
      <c r="I105" s="44"/>
    </row>
    <row r="106" spans="1:10" ht="15" customHeight="1" x14ac:dyDescent="0.2">
      <c r="A106" s="293"/>
      <c r="B106" s="294"/>
      <c r="C106" s="76" t="s">
        <v>284</v>
      </c>
      <c r="D106" s="52">
        <f t="shared" si="41"/>
        <v>117000</v>
      </c>
      <c r="E106" s="56">
        <v>0</v>
      </c>
      <c r="F106" s="56">
        <f>SUM(F103:F104)</f>
        <v>2000</v>
      </c>
      <c r="G106" s="56">
        <f>SUM(G103:G104)</f>
        <v>65000</v>
      </c>
      <c r="H106" s="56">
        <f t="shared" ref="H106" si="42">SUM(H103:H104)</f>
        <v>50000</v>
      </c>
      <c r="I106" s="44"/>
    </row>
    <row r="107" spans="1:10" ht="15" customHeight="1" x14ac:dyDescent="0.2">
      <c r="A107" s="293"/>
      <c r="B107" s="294"/>
      <c r="C107" s="77" t="s">
        <v>252</v>
      </c>
      <c r="D107" s="52">
        <f t="shared" si="41"/>
        <v>7000</v>
      </c>
      <c r="E107" s="56">
        <v>2000</v>
      </c>
      <c r="F107" s="56">
        <v>2000</v>
      </c>
      <c r="G107" s="56">
        <v>2400</v>
      </c>
      <c r="H107" s="56">
        <f>ROUND(G107+0.08*G107,-2)</f>
        <v>2600</v>
      </c>
      <c r="I107" s="44"/>
    </row>
    <row r="108" spans="1:10" ht="15" customHeight="1" x14ac:dyDescent="0.2">
      <c r="A108" s="293"/>
      <c r="B108" s="294"/>
      <c r="C108" s="59" t="s">
        <v>9</v>
      </c>
      <c r="D108" s="60">
        <f>F108+G108+H108</f>
        <v>124000</v>
      </c>
      <c r="E108" s="60">
        <f>SUM(E106:E107)</f>
        <v>2000</v>
      </c>
      <c r="F108" s="60">
        <f>SUM(F106:F107)</f>
        <v>4000</v>
      </c>
      <c r="G108" s="60">
        <f t="shared" ref="G108:H108" si="43">SUM(G106:G107)</f>
        <v>67400</v>
      </c>
      <c r="H108" s="60">
        <f t="shared" si="43"/>
        <v>52600</v>
      </c>
      <c r="I108" s="44"/>
    </row>
    <row r="109" spans="1:10" ht="15" customHeight="1" x14ac:dyDescent="0.2">
      <c r="A109" s="293" t="s">
        <v>24</v>
      </c>
      <c r="B109" s="292" t="s">
        <v>36</v>
      </c>
      <c r="C109" s="64" t="s">
        <v>241</v>
      </c>
      <c r="D109" s="86">
        <f t="shared" ref="D109:D113" si="44">F109+G109+H109</f>
        <v>5000</v>
      </c>
      <c r="E109" s="55">
        <v>5000</v>
      </c>
      <c r="F109" s="55">
        <v>5000</v>
      </c>
      <c r="G109" s="55">
        <v>0</v>
      </c>
      <c r="H109" s="55">
        <v>0</v>
      </c>
      <c r="I109" s="44"/>
    </row>
    <row r="110" spans="1:10" ht="15" customHeight="1" x14ac:dyDescent="0.2">
      <c r="A110" s="293"/>
      <c r="B110" s="292"/>
      <c r="C110" s="58" t="s">
        <v>200</v>
      </c>
      <c r="D110" s="86">
        <f t="shared" si="44"/>
        <v>100000</v>
      </c>
      <c r="E110" s="66">
        <v>100000</v>
      </c>
      <c r="F110" s="55">
        <v>0</v>
      </c>
      <c r="G110" s="66">
        <v>100000</v>
      </c>
      <c r="H110" s="55">
        <v>0</v>
      </c>
      <c r="I110" s="44"/>
      <c r="J110" s="45"/>
    </row>
    <row r="111" spans="1:10" ht="15" customHeight="1" x14ac:dyDescent="0.2">
      <c r="A111" s="293"/>
      <c r="B111" s="292"/>
      <c r="C111" s="58" t="s">
        <v>10</v>
      </c>
      <c r="D111" s="86">
        <f t="shared" si="44"/>
        <v>200</v>
      </c>
      <c r="E111" s="55">
        <v>3000</v>
      </c>
      <c r="F111" s="55">
        <v>0</v>
      </c>
      <c r="G111" s="55">
        <v>200</v>
      </c>
      <c r="H111" s="55">
        <v>0</v>
      </c>
      <c r="I111" s="44"/>
    </row>
    <row r="112" spans="1:10" ht="15" customHeight="1" x14ac:dyDescent="0.2">
      <c r="A112" s="293"/>
      <c r="B112" s="292"/>
      <c r="C112" s="195" t="s">
        <v>373</v>
      </c>
      <c r="D112" s="86">
        <f t="shared" si="44"/>
        <v>2000</v>
      </c>
      <c r="E112" s="55">
        <v>0</v>
      </c>
      <c r="F112" s="55">
        <v>2000</v>
      </c>
      <c r="G112" s="55">
        <v>0</v>
      </c>
      <c r="H112" s="55">
        <v>0</v>
      </c>
      <c r="I112" s="44"/>
    </row>
    <row r="113" spans="1:9" ht="15" customHeight="1" x14ac:dyDescent="0.2">
      <c r="A113" s="293"/>
      <c r="B113" s="292"/>
      <c r="C113" s="58" t="s">
        <v>60</v>
      </c>
      <c r="D113" s="86">
        <f t="shared" si="44"/>
        <v>12000</v>
      </c>
      <c r="E113" s="55">
        <v>12000</v>
      </c>
      <c r="F113" s="55">
        <v>0</v>
      </c>
      <c r="G113" s="55">
        <v>12000</v>
      </c>
      <c r="H113" s="55">
        <v>0</v>
      </c>
      <c r="I113" s="44"/>
    </row>
    <row r="114" spans="1:9" ht="15" customHeight="1" x14ac:dyDescent="0.2">
      <c r="A114" s="293"/>
      <c r="B114" s="292"/>
      <c r="C114" s="76" t="s">
        <v>245</v>
      </c>
      <c r="D114" s="52">
        <f t="shared" ref="D114:D115" si="45">F114+G114+H114</f>
        <v>117200</v>
      </c>
      <c r="E114" s="56">
        <f>SUM(E109:E113)</f>
        <v>120000</v>
      </c>
      <c r="F114" s="56">
        <v>5000</v>
      </c>
      <c r="G114" s="56">
        <f>SUM(G109:G113)</f>
        <v>112200</v>
      </c>
      <c r="H114" s="56">
        <f>SUM(H109:H113)</f>
        <v>0</v>
      </c>
      <c r="I114" s="44"/>
    </row>
    <row r="115" spans="1:9" ht="15" customHeight="1" x14ac:dyDescent="0.2">
      <c r="A115" s="293"/>
      <c r="B115" s="292"/>
      <c r="C115" s="77" t="s">
        <v>374</v>
      </c>
      <c r="D115" s="52">
        <f t="shared" si="45"/>
        <v>8200</v>
      </c>
      <c r="E115" s="56">
        <v>0</v>
      </c>
      <c r="F115" s="56">
        <v>2000</v>
      </c>
      <c r="G115" s="56">
        <v>3000</v>
      </c>
      <c r="H115" s="49">
        <f>ROUND(G115*1.08,-2)</f>
        <v>3200</v>
      </c>
      <c r="I115" s="49"/>
    </row>
    <row r="116" spans="1:9" ht="15" customHeight="1" x14ac:dyDescent="0.2">
      <c r="A116" s="293"/>
      <c r="B116" s="292"/>
      <c r="C116" s="59" t="s">
        <v>9</v>
      </c>
      <c r="D116" s="60">
        <f>F116+G116+H116</f>
        <v>125400</v>
      </c>
      <c r="E116" s="60">
        <f>SUM(E114:E115)</f>
        <v>120000</v>
      </c>
      <c r="F116" s="60">
        <f>SUM(F114:F115)</f>
        <v>7000</v>
      </c>
      <c r="G116" s="60">
        <f t="shared" ref="G116:H116" si="46">SUM(G114:G115)</f>
        <v>115200</v>
      </c>
      <c r="H116" s="60">
        <f t="shared" si="46"/>
        <v>3200</v>
      </c>
      <c r="I116" s="44"/>
    </row>
    <row r="117" spans="1:9" ht="15" customHeight="1" x14ac:dyDescent="0.25">
      <c r="A117" s="293" t="s">
        <v>51</v>
      </c>
      <c r="B117" s="292" t="s">
        <v>37</v>
      </c>
      <c r="C117" s="64" t="s">
        <v>241</v>
      </c>
      <c r="D117" s="86">
        <f t="shared" ref="D117:D118" si="47">F117+G117+H117</f>
        <v>10000</v>
      </c>
      <c r="E117" s="62">
        <v>10000</v>
      </c>
      <c r="F117" s="198">
        <v>10000</v>
      </c>
      <c r="G117" s="55">
        <v>0</v>
      </c>
      <c r="H117" s="55">
        <v>0</v>
      </c>
      <c r="I117" s="44"/>
    </row>
    <row r="118" spans="1:9" ht="15" customHeight="1" x14ac:dyDescent="0.2">
      <c r="A118" s="293"/>
      <c r="B118" s="292"/>
      <c r="C118" s="58" t="s">
        <v>28</v>
      </c>
      <c r="D118" s="86">
        <f t="shared" si="47"/>
        <v>50000</v>
      </c>
      <c r="E118" s="55">
        <v>0</v>
      </c>
      <c r="F118" s="55">
        <v>0</v>
      </c>
      <c r="G118" s="55">
        <v>50000</v>
      </c>
      <c r="H118" s="55">
        <v>0</v>
      </c>
      <c r="I118" s="44"/>
    </row>
    <row r="119" spans="1:9" ht="15" customHeight="1" x14ac:dyDescent="0.2">
      <c r="A119" s="293"/>
      <c r="B119" s="292"/>
      <c r="C119" s="163" t="s">
        <v>362</v>
      </c>
      <c r="D119" s="86"/>
      <c r="E119" s="55">
        <v>70000</v>
      </c>
      <c r="F119" s="55">
        <v>100000</v>
      </c>
      <c r="G119" s="55">
        <v>0</v>
      </c>
      <c r="H119" s="55">
        <v>0</v>
      </c>
      <c r="I119" s="44"/>
    </row>
    <row r="120" spans="1:9" ht="15" customHeight="1" x14ac:dyDescent="0.2">
      <c r="A120" s="293"/>
      <c r="B120" s="292"/>
      <c r="C120" s="76" t="s">
        <v>245</v>
      </c>
      <c r="D120" s="52">
        <f t="shared" ref="D120:D121" si="48">F120+G120+H120</f>
        <v>0</v>
      </c>
      <c r="E120" s="56">
        <v>10000</v>
      </c>
      <c r="F120" s="56">
        <v>0</v>
      </c>
      <c r="G120" s="56">
        <v>0</v>
      </c>
      <c r="H120" s="56">
        <f t="shared" ref="H120" si="49">SUM(H117:H118)</f>
        <v>0</v>
      </c>
      <c r="I120" s="44"/>
    </row>
    <row r="121" spans="1:9" ht="15" customHeight="1" x14ac:dyDescent="0.2">
      <c r="A121" s="293"/>
      <c r="B121" s="292"/>
      <c r="C121" s="102" t="s">
        <v>284</v>
      </c>
      <c r="D121" s="52">
        <f t="shared" si="48"/>
        <v>160000</v>
      </c>
      <c r="E121" s="56">
        <v>70000</v>
      </c>
      <c r="F121" s="56">
        <f>F117+F118+F119</f>
        <v>110000</v>
      </c>
      <c r="G121" s="56">
        <v>50000</v>
      </c>
      <c r="H121" s="56">
        <v>0</v>
      </c>
      <c r="I121" s="44"/>
    </row>
    <row r="122" spans="1:9" ht="15" customHeight="1" x14ac:dyDescent="0.2">
      <c r="A122" s="293"/>
      <c r="B122" s="292"/>
      <c r="C122" s="59" t="s">
        <v>9</v>
      </c>
      <c r="D122" s="60">
        <f>F122+G122+H122</f>
        <v>160000</v>
      </c>
      <c r="E122" s="60">
        <f>SUM(E120:E121)</f>
        <v>80000</v>
      </c>
      <c r="F122" s="60">
        <f>SUM(F120:F121)</f>
        <v>110000</v>
      </c>
      <c r="G122" s="60">
        <f t="shared" ref="G122:H122" si="50">SUM(G120:G121)</f>
        <v>50000</v>
      </c>
      <c r="H122" s="60">
        <f t="shared" si="50"/>
        <v>0</v>
      </c>
      <c r="I122" s="44"/>
    </row>
    <row r="123" spans="1:9" ht="15" customHeight="1" x14ac:dyDescent="0.2">
      <c r="A123" s="293" t="s">
        <v>52</v>
      </c>
      <c r="B123" s="292" t="s">
        <v>5</v>
      </c>
      <c r="C123" s="64" t="s">
        <v>241</v>
      </c>
      <c r="D123" s="86">
        <f t="shared" ref="D123:D124" si="51">F123+G123+H123</f>
        <v>10000</v>
      </c>
      <c r="E123" s="55">
        <v>0</v>
      </c>
      <c r="F123" s="55">
        <v>0</v>
      </c>
      <c r="G123" s="55">
        <v>10000</v>
      </c>
      <c r="H123" s="55">
        <v>0</v>
      </c>
      <c r="I123" s="44"/>
    </row>
    <row r="124" spans="1:9" ht="15" customHeight="1" x14ac:dyDescent="0.2">
      <c r="A124" s="293"/>
      <c r="B124" s="292"/>
      <c r="C124" s="58" t="s">
        <v>87</v>
      </c>
      <c r="D124" s="86">
        <f t="shared" si="51"/>
        <v>200000</v>
      </c>
      <c r="E124" s="55">
        <v>0</v>
      </c>
      <c r="F124" s="55">
        <v>0</v>
      </c>
      <c r="G124" s="55">
        <v>200000</v>
      </c>
      <c r="H124" s="55">
        <v>0</v>
      </c>
      <c r="I124" s="44"/>
    </row>
    <row r="125" spans="1:9" ht="15" customHeight="1" x14ac:dyDescent="0.2">
      <c r="A125" s="293"/>
      <c r="B125" s="292"/>
      <c r="C125" s="76" t="s">
        <v>245</v>
      </c>
      <c r="D125" s="52">
        <f>F125+G125+H125</f>
        <v>445100</v>
      </c>
      <c r="E125" s="56">
        <f>SUM(E123:E124)</f>
        <v>0</v>
      </c>
      <c r="F125" s="56">
        <v>0</v>
      </c>
      <c r="G125" s="56">
        <v>214000</v>
      </c>
      <c r="H125" s="56">
        <f>ROUND(G125+0.08*G125,-2)</f>
        <v>231100</v>
      </c>
      <c r="I125" s="44"/>
    </row>
    <row r="126" spans="1:9" ht="15" customHeight="1" x14ac:dyDescent="0.2">
      <c r="A126" s="293"/>
      <c r="B126" s="292"/>
      <c r="C126" s="59" t="s">
        <v>9</v>
      </c>
      <c r="D126" s="60">
        <f>F126+G126+H126</f>
        <v>445100</v>
      </c>
      <c r="E126" s="60">
        <f>SUM(E125)</f>
        <v>0</v>
      </c>
      <c r="F126" s="60">
        <f>SUM(F125)</f>
        <v>0</v>
      </c>
      <c r="G126" s="60">
        <f t="shared" ref="G126:H126" si="52">SUM(G125)</f>
        <v>214000</v>
      </c>
      <c r="H126" s="60">
        <f t="shared" si="52"/>
        <v>231100</v>
      </c>
      <c r="I126" s="44"/>
    </row>
    <row r="127" spans="1:9" ht="15" customHeight="1" x14ac:dyDescent="0.2">
      <c r="A127" s="293" t="s">
        <v>53</v>
      </c>
      <c r="B127" s="292" t="s">
        <v>259</v>
      </c>
      <c r="C127" s="64" t="s">
        <v>241</v>
      </c>
      <c r="D127" s="86">
        <f t="shared" ref="D127:D129" si="53">F127+G127+H127</f>
        <v>10000</v>
      </c>
      <c r="E127" s="55">
        <v>0</v>
      </c>
      <c r="F127" s="55">
        <v>0</v>
      </c>
      <c r="G127" s="55">
        <v>10000</v>
      </c>
      <c r="H127" s="55">
        <v>0</v>
      </c>
      <c r="I127" s="44"/>
    </row>
    <row r="128" spans="1:9" ht="15" customHeight="1" x14ac:dyDescent="0.2">
      <c r="A128" s="293"/>
      <c r="B128" s="292"/>
      <c r="C128" s="58" t="s">
        <v>269</v>
      </c>
      <c r="D128" s="86">
        <f t="shared" si="53"/>
        <v>150000</v>
      </c>
      <c r="E128" s="55">
        <v>50000</v>
      </c>
      <c r="F128" s="55">
        <v>50000</v>
      </c>
      <c r="G128" s="55">
        <v>50000</v>
      </c>
      <c r="H128" s="55">
        <v>50000</v>
      </c>
      <c r="I128" s="44"/>
    </row>
    <row r="129" spans="1:9" ht="15" customHeight="1" x14ac:dyDescent="0.2">
      <c r="A129" s="293"/>
      <c r="B129" s="292"/>
      <c r="C129" s="58" t="s">
        <v>10</v>
      </c>
      <c r="D129" s="86">
        <f t="shared" si="53"/>
        <v>2000</v>
      </c>
      <c r="E129" s="55">
        <v>3000</v>
      </c>
      <c r="F129" s="55">
        <v>0</v>
      </c>
      <c r="G129" s="55">
        <f>0.02*G128</f>
        <v>1000</v>
      </c>
      <c r="H129" s="55">
        <f>0.02*H128</f>
        <v>1000</v>
      </c>
      <c r="I129" s="44"/>
    </row>
    <row r="130" spans="1:9" ht="15" customHeight="1" x14ac:dyDescent="0.2">
      <c r="A130" s="293"/>
      <c r="B130" s="292"/>
      <c r="C130" s="76" t="s">
        <v>245</v>
      </c>
      <c r="D130" s="52">
        <f t="shared" ref="D130:D132" si="54">F130+G130+H130</f>
        <v>162000</v>
      </c>
      <c r="E130" s="56">
        <f>SUM(E127:E129)</f>
        <v>53000</v>
      </c>
      <c r="F130" s="56">
        <f>SUM(F127:F129)</f>
        <v>50000</v>
      </c>
      <c r="G130" s="56">
        <f t="shared" ref="G130:H130" si="55">SUM(G127:G129)</f>
        <v>61000</v>
      </c>
      <c r="H130" s="56">
        <f t="shared" si="55"/>
        <v>51000</v>
      </c>
      <c r="I130" s="44"/>
    </row>
    <row r="131" spans="1:9" ht="15" customHeight="1" x14ac:dyDescent="0.2">
      <c r="A131" s="293"/>
      <c r="B131" s="292"/>
      <c r="C131" s="77" t="s">
        <v>252</v>
      </c>
      <c r="D131" s="52">
        <f t="shared" si="54"/>
        <v>6600</v>
      </c>
      <c r="E131" s="56">
        <v>2000</v>
      </c>
      <c r="F131" s="56">
        <v>2000</v>
      </c>
      <c r="G131" s="49">
        <f>ROUND(E131*1.08,-2)</f>
        <v>2200</v>
      </c>
      <c r="H131" s="49">
        <f>ROUND(G131*1.08,-2)</f>
        <v>2400</v>
      </c>
      <c r="I131" s="44"/>
    </row>
    <row r="132" spans="1:9" ht="15" customHeight="1" x14ac:dyDescent="0.2">
      <c r="A132" s="293"/>
      <c r="B132" s="292"/>
      <c r="C132" s="77" t="s">
        <v>263</v>
      </c>
      <c r="D132" s="52">
        <f t="shared" si="54"/>
        <v>17100</v>
      </c>
      <c r="E132" s="56">
        <v>5000</v>
      </c>
      <c r="F132" s="56">
        <v>5000</v>
      </c>
      <c r="G132" s="56">
        <v>5800</v>
      </c>
      <c r="H132" s="56">
        <f>ROUND(G132+0.08*G132,-2)</f>
        <v>6300</v>
      </c>
      <c r="I132" s="44"/>
    </row>
    <row r="133" spans="1:9" ht="15" customHeight="1" x14ac:dyDescent="0.2">
      <c r="A133" s="293"/>
      <c r="B133" s="292"/>
      <c r="C133" s="59" t="s">
        <v>9</v>
      </c>
      <c r="D133" s="60">
        <f>F133+G133+H133</f>
        <v>185700</v>
      </c>
      <c r="E133" s="60">
        <f>SUM(E130:E132)</f>
        <v>60000</v>
      </c>
      <c r="F133" s="60">
        <f>SUM(F130:F132)</f>
        <v>57000</v>
      </c>
      <c r="G133" s="60">
        <f t="shared" ref="G133:H133" si="56">SUM(G130:G132)</f>
        <v>69000</v>
      </c>
      <c r="H133" s="60">
        <f t="shared" si="56"/>
        <v>59700</v>
      </c>
      <c r="I133" s="44"/>
    </row>
    <row r="134" spans="1:9" ht="15" customHeight="1" x14ac:dyDescent="0.2">
      <c r="A134" s="293" t="s">
        <v>54</v>
      </c>
      <c r="B134" s="292" t="s">
        <v>65</v>
      </c>
      <c r="C134" s="64" t="s">
        <v>241</v>
      </c>
      <c r="D134" s="86">
        <f t="shared" ref="D134:D138" si="57">F134+G134+H134</f>
        <v>17000</v>
      </c>
      <c r="E134" s="55">
        <v>7000</v>
      </c>
      <c r="F134" s="55">
        <v>7000</v>
      </c>
      <c r="G134" s="55">
        <v>10000</v>
      </c>
      <c r="H134" s="55">
        <v>0</v>
      </c>
      <c r="I134" s="44"/>
    </row>
    <row r="135" spans="1:9" ht="15" customHeight="1" x14ac:dyDescent="0.2">
      <c r="A135" s="293"/>
      <c r="B135" s="292"/>
      <c r="C135" s="58" t="s">
        <v>254</v>
      </c>
      <c r="D135" s="86">
        <f t="shared" si="57"/>
        <v>260000</v>
      </c>
      <c r="E135" s="55">
        <f>80000+70000</f>
        <v>150000</v>
      </c>
      <c r="F135" s="55">
        <v>0</v>
      </c>
      <c r="G135" s="55">
        <v>250000</v>
      </c>
      <c r="H135" s="55">
        <v>10000</v>
      </c>
      <c r="I135" s="44"/>
    </row>
    <row r="136" spans="1:9" ht="15" customHeight="1" x14ac:dyDescent="0.2">
      <c r="A136" s="293"/>
      <c r="B136" s="292"/>
      <c r="C136" s="58" t="s">
        <v>10</v>
      </c>
      <c r="D136" s="86">
        <f t="shared" si="57"/>
        <v>5200</v>
      </c>
      <c r="E136" s="55">
        <v>3000</v>
      </c>
      <c r="F136" s="55">
        <v>0</v>
      </c>
      <c r="G136" s="55">
        <f>0.02*G135</f>
        <v>5000</v>
      </c>
      <c r="H136" s="55">
        <f>0.02*H135</f>
        <v>200</v>
      </c>
      <c r="I136" s="44"/>
    </row>
    <row r="137" spans="1:9" ht="15" customHeight="1" x14ac:dyDescent="0.2">
      <c r="A137" s="293"/>
      <c r="B137" s="292"/>
      <c r="C137" s="148" t="s">
        <v>351</v>
      </c>
      <c r="D137" s="86">
        <f t="shared" si="57"/>
        <v>2000</v>
      </c>
      <c r="E137" s="55">
        <v>0</v>
      </c>
      <c r="F137" s="55">
        <v>2000</v>
      </c>
      <c r="G137" s="55">
        <v>0</v>
      </c>
      <c r="H137" s="55">
        <v>0</v>
      </c>
      <c r="I137" s="44"/>
    </row>
    <row r="138" spans="1:9" ht="15" customHeight="1" x14ac:dyDescent="0.2">
      <c r="A138" s="293"/>
      <c r="B138" s="292"/>
      <c r="C138" s="58" t="s">
        <v>1</v>
      </c>
      <c r="D138" s="86">
        <f t="shared" si="57"/>
        <v>28000</v>
      </c>
      <c r="E138" s="55">
        <v>0</v>
      </c>
      <c r="F138" s="55">
        <v>8000</v>
      </c>
      <c r="G138" s="55">
        <v>10000</v>
      </c>
      <c r="H138" s="55">
        <v>10000</v>
      </c>
      <c r="I138" s="44"/>
    </row>
    <row r="139" spans="1:9" ht="15" customHeight="1" x14ac:dyDescent="0.2">
      <c r="A139" s="293"/>
      <c r="B139" s="292"/>
      <c r="C139" s="76" t="s">
        <v>245</v>
      </c>
      <c r="D139" s="52">
        <f t="shared" ref="D139:D141" si="58">F139+G139+H139</f>
        <v>312200</v>
      </c>
      <c r="E139" s="56">
        <f>SUM(E134:E138)</f>
        <v>160000</v>
      </c>
      <c r="F139" s="56">
        <f>SUM(F134:F138)</f>
        <v>17000</v>
      </c>
      <c r="G139" s="56">
        <f>SUM(G134:G138)</f>
        <v>275000</v>
      </c>
      <c r="H139" s="56">
        <f t="shared" ref="H139" si="59">SUM(H134:H138)</f>
        <v>20200</v>
      </c>
      <c r="I139" s="44"/>
    </row>
    <row r="140" spans="1:9" ht="15" customHeight="1" x14ac:dyDescent="0.2">
      <c r="A140" s="293"/>
      <c r="B140" s="292"/>
      <c r="C140" s="77" t="s">
        <v>252</v>
      </c>
      <c r="D140" s="52">
        <f t="shared" si="58"/>
        <v>45400</v>
      </c>
      <c r="E140" s="56">
        <v>14000</v>
      </c>
      <c r="F140" s="56">
        <v>14000</v>
      </c>
      <c r="G140" s="49">
        <f>ROUND(E140*1.08,-2)</f>
        <v>15100</v>
      </c>
      <c r="H140" s="49">
        <f>ROUND(G140*1.08,-2)</f>
        <v>16300</v>
      </c>
      <c r="I140" s="44"/>
    </row>
    <row r="141" spans="1:9" ht="15" customHeight="1" x14ac:dyDescent="0.2">
      <c r="A141" s="293"/>
      <c r="B141" s="292"/>
      <c r="C141" s="77" t="s">
        <v>262</v>
      </c>
      <c r="D141" s="52">
        <f t="shared" si="58"/>
        <v>16200</v>
      </c>
      <c r="E141" s="56">
        <v>5000</v>
      </c>
      <c r="F141" s="56">
        <v>5000</v>
      </c>
      <c r="G141" s="49">
        <f>ROUND(E141*1.08,-2)</f>
        <v>5400</v>
      </c>
      <c r="H141" s="49">
        <f>ROUND(G141*1.08,-2)</f>
        <v>5800</v>
      </c>
      <c r="I141" s="44"/>
    </row>
    <row r="142" spans="1:9" ht="15" customHeight="1" x14ac:dyDescent="0.2">
      <c r="A142" s="293"/>
      <c r="B142" s="292"/>
      <c r="C142" s="59" t="s">
        <v>9</v>
      </c>
      <c r="D142" s="60">
        <f>F142+G142+H142</f>
        <v>373800</v>
      </c>
      <c r="E142" s="60">
        <f>SUM(E139:E141)</f>
        <v>179000</v>
      </c>
      <c r="F142" s="60">
        <f>SUM(F139:F141)</f>
        <v>36000</v>
      </c>
      <c r="G142" s="60">
        <f t="shared" ref="G142:H142" si="60">SUM(G139:G141)</f>
        <v>295500</v>
      </c>
      <c r="H142" s="60">
        <f t="shared" si="60"/>
        <v>42300</v>
      </c>
      <c r="I142" s="44"/>
    </row>
    <row r="143" spans="1:9" ht="15" customHeight="1" x14ac:dyDescent="0.2">
      <c r="A143" s="293" t="s">
        <v>124</v>
      </c>
      <c r="B143" s="292" t="s">
        <v>255</v>
      </c>
      <c r="C143" s="58" t="s">
        <v>369</v>
      </c>
      <c r="D143" s="86">
        <f t="shared" ref="D143:D149" si="61">F143+G143+H143</f>
        <v>138000</v>
      </c>
      <c r="E143" s="55">
        <v>138000</v>
      </c>
      <c r="F143" s="55">
        <v>138000</v>
      </c>
      <c r="G143" s="55">
        <v>0</v>
      </c>
      <c r="H143" s="55">
        <v>0</v>
      </c>
      <c r="I143" s="44"/>
    </row>
    <row r="144" spans="1:9" ht="15" customHeight="1" x14ac:dyDescent="0.2">
      <c r="A144" s="293"/>
      <c r="B144" s="292"/>
      <c r="C144" s="176" t="s">
        <v>370</v>
      </c>
      <c r="D144" s="86">
        <f t="shared" si="61"/>
        <v>25000</v>
      </c>
      <c r="E144" s="55">
        <v>0</v>
      </c>
      <c r="F144" s="55">
        <v>25000</v>
      </c>
      <c r="G144" s="55">
        <v>0</v>
      </c>
      <c r="H144" s="55">
        <v>0</v>
      </c>
      <c r="I144" s="44"/>
    </row>
    <row r="145" spans="1:10" ht="15" customHeight="1" x14ac:dyDescent="0.2">
      <c r="A145" s="293"/>
      <c r="B145" s="292"/>
      <c r="C145" s="168" t="s">
        <v>368</v>
      </c>
      <c r="D145" s="86">
        <f t="shared" si="61"/>
        <v>7000000</v>
      </c>
      <c r="E145" s="55">
        <v>7000000</v>
      </c>
      <c r="F145" s="55">
        <v>7000000</v>
      </c>
      <c r="G145" s="55">
        <v>0</v>
      </c>
      <c r="H145" s="55">
        <v>0</v>
      </c>
      <c r="I145" s="44"/>
    </row>
    <row r="146" spans="1:10" ht="15" customHeight="1" x14ac:dyDescent="0.2">
      <c r="A146" s="293"/>
      <c r="B146" s="292"/>
      <c r="C146" s="58" t="s">
        <v>10</v>
      </c>
      <c r="D146" s="86">
        <f t="shared" si="61"/>
        <v>210000</v>
      </c>
      <c r="E146" s="55">
        <v>0</v>
      </c>
      <c r="F146" s="55">
        <f>3%*F145</f>
        <v>210000</v>
      </c>
      <c r="G146" s="55">
        <f>ROUND(0.03*G143,-2)</f>
        <v>0</v>
      </c>
      <c r="H146" s="55">
        <f>0.05*H143</f>
        <v>0</v>
      </c>
      <c r="I146" s="44"/>
    </row>
    <row r="147" spans="1:10" ht="15" customHeight="1" x14ac:dyDescent="0.2">
      <c r="A147" s="293"/>
      <c r="B147" s="292"/>
      <c r="C147" s="176" t="s">
        <v>342</v>
      </c>
      <c r="D147" s="86">
        <f t="shared" si="61"/>
        <v>40000</v>
      </c>
      <c r="E147" s="55">
        <v>0</v>
      </c>
      <c r="F147" s="55">
        <v>40000</v>
      </c>
      <c r="G147" s="55">
        <v>0</v>
      </c>
      <c r="H147" s="55">
        <v>0</v>
      </c>
      <c r="I147" s="44"/>
    </row>
    <row r="148" spans="1:10" ht="15" customHeight="1" x14ac:dyDescent="0.2">
      <c r="A148" s="293"/>
      <c r="B148" s="292"/>
      <c r="C148" s="58" t="s">
        <v>60</v>
      </c>
      <c r="D148" s="86">
        <f t="shared" si="61"/>
        <v>50000</v>
      </c>
      <c r="E148" s="55">
        <v>50000</v>
      </c>
      <c r="F148" s="55">
        <v>50000</v>
      </c>
      <c r="G148" s="55">
        <v>0</v>
      </c>
      <c r="H148" s="55">
        <v>0</v>
      </c>
      <c r="I148" s="44"/>
    </row>
    <row r="149" spans="1:10" ht="15" customHeight="1" x14ac:dyDescent="0.2">
      <c r="A149" s="293"/>
      <c r="B149" s="292"/>
      <c r="C149" s="76" t="s">
        <v>245</v>
      </c>
      <c r="D149" s="86">
        <f t="shared" si="61"/>
        <v>0</v>
      </c>
      <c r="E149" s="56">
        <v>188000</v>
      </c>
      <c r="F149" s="56">
        <v>0</v>
      </c>
      <c r="G149" s="56">
        <f>SUM(G143:G148)</f>
        <v>0</v>
      </c>
      <c r="H149" s="56">
        <f>SUM(H143:H148)</f>
        <v>0</v>
      </c>
      <c r="I149" s="44"/>
    </row>
    <row r="150" spans="1:10" ht="15" customHeight="1" x14ac:dyDescent="0.2">
      <c r="A150" s="293"/>
      <c r="B150" s="292"/>
      <c r="C150" s="77" t="s">
        <v>284</v>
      </c>
      <c r="D150" s="52">
        <f t="shared" ref="D150:D151" si="62">F150+G150+H150</f>
        <v>7463000</v>
      </c>
      <c r="E150" s="56">
        <v>7000000</v>
      </c>
      <c r="F150" s="56">
        <f>F143+F144+F145+F146+F147+F148</f>
        <v>7463000</v>
      </c>
      <c r="G150" s="56">
        <f t="shared" ref="G150:H150" si="63">G143+G144+G145+G146+G147+G148</f>
        <v>0</v>
      </c>
      <c r="H150" s="56">
        <f t="shared" si="63"/>
        <v>0</v>
      </c>
      <c r="I150" s="44"/>
    </row>
    <row r="151" spans="1:10" ht="15" customHeight="1" x14ac:dyDescent="0.2">
      <c r="A151" s="293"/>
      <c r="B151" s="292"/>
      <c r="C151" s="77" t="s">
        <v>252</v>
      </c>
      <c r="D151" s="52">
        <f t="shared" si="62"/>
        <v>10400</v>
      </c>
      <c r="E151" s="56">
        <v>0</v>
      </c>
      <c r="F151" s="56">
        <v>0</v>
      </c>
      <c r="G151" s="56">
        <v>5000</v>
      </c>
      <c r="H151" s="49">
        <f>ROUND(G151*1.08,-2)</f>
        <v>5400</v>
      </c>
      <c r="I151" s="49"/>
    </row>
    <row r="152" spans="1:10" ht="15" customHeight="1" x14ac:dyDescent="0.2">
      <c r="A152" s="293"/>
      <c r="B152" s="292"/>
      <c r="C152" s="59" t="s">
        <v>9</v>
      </c>
      <c r="D152" s="60">
        <f>F152+G152+H152</f>
        <v>7473400</v>
      </c>
      <c r="E152" s="60">
        <f>SUM(E149:E151)</f>
        <v>7188000</v>
      </c>
      <c r="F152" s="60">
        <f>SUM(F149:F151)</f>
        <v>7463000</v>
      </c>
      <c r="G152" s="60">
        <f t="shared" ref="G152" si="64">SUM(G149:G151)</f>
        <v>5000</v>
      </c>
      <c r="H152" s="60">
        <f t="shared" ref="H152" si="65">SUM(H149:H151)</f>
        <v>5400</v>
      </c>
      <c r="I152" s="44"/>
    </row>
    <row r="153" spans="1:10" ht="15" customHeight="1" x14ac:dyDescent="0.2">
      <c r="A153" s="293" t="s">
        <v>55</v>
      </c>
      <c r="B153" s="292" t="s">
        <v>41</v>
      </c>
      <c r="C153" s="194" t="s">
        <v>241</v>
      </c>
      <c r="D153" s="86">
        <f t="shared" ref="D153:D155" si="66">F153+G153+H153</f>
        <v>10000</v>
      </c>
      <c r="E153" s="55">
        <v>0</v>
      </c>
      <c r="F153" s="55">
        <v>0</v>
      </c>
      <c r="G153" s="55">
        <v>10000</v>
      </c>
      <c r="H153" s="55">
        <v>0</v>
      </c>
      <c r="I153" s="44"/>
    </row>
    <row r="154" spans="1:10" ht="15" customHeight="1" x14ac:dyDescent="0.2">
      <c r="A154" s="293"/>
      <c r="B154" s="292"/>
      <c r="C154" s="192" t="s">
        <v>12</v>
      </c>
      <c r="D154" s="86">
        <f t="shared" si="66"/>
        <v>15000</v>
      </c>
      <c r="E154" s="55">
        <v>0</v>
      </c>
      <c r="F154" s="55">
        <v>0</v>
      </c>
      <c r="G154" s="55">
        <v>15000</v>
      </c>
      <c r="H154" s="55">
        <v>0</v>
      </c>
      <c r="I154" s="44"/>
    </row>
    <row r="155" spans="1:10" ht="15" customHeight="1" x14ac:dyDescent="0.2">
      <c r="A155" s="293"/>
      <c r="B155" s="292"/>
      <c r="C155" s="192" t="s">
        <v>1</v>
      </c>
      <c r="D155" s="86">
        <f t="shared" si="66"/>
        <v>2000</v>
      </c>
      <c r="E155" s="55">
        <v>0</v>
      </c>
      <c r="F155" s="55">
        <v>2000</v>
      </c>
      <c r="G155" s="55">
        <v>0</v>
      </c>
      <c r="H155" s="55">
        <v>0</v>
      </c>
      <c r="I155" s="44"/>
    </row>
    <row r="156" spans="1:10" ht="15" customHeight="1" x14ac:dyDescent="0.2">
      <c r="A156" s="293"/>
      <c r="B156" s="292"/>
      <c r="C156" s="193" t="s">
        <v>245</v>
      </c>
      <c r="D156" s="52">
        <f t="shared" ref="D156:D157" si="67">F156+G156+H156</f>
        <v>27000</v>
      </c>
      <c r="E156" s="56">
        <f>SUM(E153:E155)</f>
        <v>0</v>
      </c>
      <c r="F156" s="56">
        <f>SUM(F153:F155)</f>
        <v>2000</v>
      </c>
      <c r="G156" s="56">
        <f>SUM(G153:G154)</f>
        <v>25000</v>
      </c>
      <c r="H156" s="56">
        <f t="shared" ref="H156" si="68">SUM(H153:H154)</f>
        <v>0</v>
      </c>
      <c r="I156" s="44"/>
    </row>
    <row r="157" spans="1:10" ht="15" customHeight="1" x14ac:dyDescent="0.2">
      <c r="A157" s="293"/>
      <c r="B157" s="292"/>
      <c r="C157" s="77" t="s">
        <v>252</v>
      </c>
      <c r="D157" s="52">
        <f t="shared" si="67"/>
        <v>6600</v>
      </c>
      <c r="E157" s="56">
        <v>2000</v>
      </c>
      <c r="F157" s="56">
        <v>2000</v>
      </c>
      <c r="G157" s="49">
        <f>ROUND(E157*1.08,-2)</f>
        <v>2200</v>
      </c>
      <c r="H157" s="49">
        <f>ROUND(G157*1.08,-2)</f>
        <v>2400</v>
      </c>
      <c r="I157" s="44"/>
    </row>
    <row r="158" spans="1:10" ht="15" customHeight="1" x14ac:dyDescent="0.2">
      <c r="A158" s="293"/>
      <c r="B158" s="292"/>
      <c r="C158" s="59" t="s">
        <v>9</v>
      </c>
      <c r="D158" s="60">
        <f>F158+G158+H158</f>
        <v>33600</v>
      </c>
      <c r="E158" s="60">
        <f>SUM(E156:E157)</f>
        <v>2000</v>
      </c>
      <c r="F158" s="60">
        <f>SUM(F156:F157)</f>
        <v>4000</v>
      </c>
      <c r="G158" s="60">
        <f t="shared" ref="G158:H158" si="69">SUM(G156:G157)</f>
        <v>27200</v>
      </c>
      <c r="H158" s="60">
        <f t="shared" si="69"/>
        <v>2400</v>
      </c>
      <c r="I158" s="44"/>
    </row>
    <row r="159" spans="1:10" ht="15" customHeight="1" x14ac:dyDescent="0.2">
      <c r="A159" s="334" t="s">
        <v>177</v>
      </c>
      <c r="B159" s="334"/>
      <c r="C159" s="190" t="s">
        <v>245</v>
      </c>
      <c r="D159" s="52">
        <f>D156+D149+D139+D130+D120+D114+D105+D100+D91+D85+D80+D74+D66+D61</f>
        <v>1449500</v>
      </c>
      <c r="E159" s="52">
        <f>E156+E149+E139+E130+E120+E114+E105+E100+E91+E85+E80+E74+E66+E61</f>
        <v>1232700</v>
      </c>
      <c r="F159" s="171">
        <f>F156+F149+F139+F130+F120+F114+F105+F100+F91+F85+F80+F74+F66+F61</f>
        <v>295500</v>
      </c>
      <c r="G159" s="52">
        <f>G156+G149+G139+G130+G120+G114+G105+G100+G91+G85+G80+G74+G66+G61</f>
        <v>1026000</v>
      </c>
      <c r="H159" s="52">
        <f>H156+H149+H139+H130+H125+H120+H80+H74+H61</f>
        <v>359100</v>
      </c>
      <c r="I159" s="44"/>
      <c r="J159" s="45"/>
    </row>
    <row r="160" spans="1:10" ht="15" customHeight="1" x14ac:dyDescent="0.2">
      <c r="A160" s="334"/>
      <c r="B160" s="334"/>
      <c r="C160" s="190" t="s">
        <v>375</v>
      </c>
      <c r="D160" s="52">
        <f>D157+D151+D140+D131+D115+D107+D101+D92+D87+D81+D75+D68+D62</f>
        <v>157700</v>
      </c>
      <c r="E160" s="52">
        <f>E157+E151+E140+E131+E115+E107+E101+E92+E87+E81+E75+E68+E62</f>
        <v>42200</v>
      </c>
      <c r="F160" s="171">
        <f>F157+F151+F140+F131+F115+F107+F101+F92+F87+F81+F75+F68+F62</f>
        <v>41200</v>
      </c>
      <c r="G160" s="52">
        <f>G157+G151+G140+G131+G115+G107+G101+G92+G87+G81+G75+G68+G62</f>
        <v>56000</v>
      </c>
      <c r="H160" s="52">
        <f>H157+H151+H140+H131+H115+H107+H101+H92+H87+H81+H75+H68+H62</f>
        <v>60500</v>
      </c>
      <c r="I160" s="44"/>
    </row>
    <row r="161" spans="1:9" ht="15" customHeight="1" x14ac:dyDescent="0.2">
      <c r="A161" s="334"/>
      <c r="B161" s="334"/>
      <c r="C161" s="190" t="s">
        <v>262</v>
      </c>
      <c r="D161" s="56">
        <f>D141+D132+D88+D69</f>
        <v>65700</v>
      </c>
      <c r="E161" s="56">
        <f>E141+E132+E88+E69</f>
        <v>20000</v>
      </c>
      <c r="F161" s="56">
        <f>F141+F132+F88+F69</f>
        <v>20000</v>
      </c>
      <c r="G161" s="56">
        <f>G141+G132+G88+G69</f>
        <v>22000</v>
      </c>
      <c r="H161" s="56">
        <f>H141+H132+H88+H69</f>
        <v>23700</v>
      </c>
      <c r="I161" s="44"/>
    </row>
    <row r="162" spans="1:9" ht="15" customHeight="1" x14ac:dyDescent="0.2">
      <c r="A162" s="334"/>
      <c r="B162" s="334"/>
      <c r="C162" s="190" t="s">
        <v>284</v>
      </c>
      <c r="D162" s="56">
        <f>D150+D121+D106</f>
        <v>7740000</v>
      </c>
      <c r="E162" s="56">
        <f>E150+E121+E106+E86+E67</f>
        <v>7070000</v>
      </c>
      <c r="F162" s="56">
        <f>F150+F121+F106+F86+F67</f>
        <v>8051000</v>
      </c>
      <c r="G162" s="56">
        <f t="shared" ref="G162:H162" si="70">G150+G121+G106+G86+G67</f>
        <v>115000</v>
      </c>
      <c r="H162" s="56">
        <f t="shared" si="70"/>
        <v>50000</v>
      </c>
      <c r="I162" s="44"/>
    </row>
    <row r="163" spans="1:9" ht="15" customHeight="1" x14ac:dyDescent="0.2">
      <c r="A163" s="334"/>
      <c r="B163" s="334"/>
      <c r="C163" s="190" t="s">
        <v>159</v>
      </c>
      <c r="D163" s="56">
        <f>SUM(D159:D162)</f>
        <v>9412900</v>
      </c>
      <c r="E163" s="56">
        <f>E162+E161+E160+E159</f>
        <v>8364900</v>
      </c>
      <c r="F163" s="56">
        <f>F162+F161+F160+F159</f>
        <v>8407700</v>
      </c>
      <c r="G163" s="56">
        <f>G162+G161+G160+G159</f>
        <v>1219000</v>
      </c>
      <c r="H163" s="56">
        <f>H162+H161+H160+H159</f>
        <v>493300</v>
      </c>
      <c r="I163" s="44"/>
    </row>
    <row r="164" spans="1:9" ht="15" customHeight="1" x14ac:dyDescent="0.2">
      <c r="A164" s="337" t="s">
        <v>355</v>
      </c>
      <c r="B164" s="337"/>
      <c r="C164" s="337"/>
      <c r="D164" s="337"/>
      <c r="E164" s="337"/>
      <c r="F164" s="153">
        <f>SUM(F165:F169)</f>
        <v>8407700</v>
      </c>
      <c r="G164" s="153">
        <f>SUM(G165:G170)</f>
        <v>1219000</v>
      </c>
      <c r="H164" s="153">
        <f>SUM(H165:H170)</f>
        <v>493300</v>
      </c>
      <c r="I164" s="44"/>
    </row>
    <row r="165" spans="1:9" ht="15" customHeight="1" x14ac:dyDescent="0.2">
      <c r="A165" s="281" t="s">
        <v>379</v>
      </c>
      <c r="B165" s="281"/>
      <c r="C165" s="281"/>
      <c r="D165" s="281"/>
      <c r="E165" s="281"/>
      <c r="F165" s="189">
        <v>404000</v>
      </c>
      <c r="G165" s="202">
        <v>354000</v>
      </c>
      <c r="H165" s="202">
        <v>150000</v>
      </c>
      <c r="I165" s="44"/>
    </row>
    <row r="166" spans="1:9" ht="15" customHeight="1" x14ac:dyDescent="0.2">
      <c r="A166" s="281" t="s">
        <v>377</v>
      </c>
      <c r="B166" s="281"/>
      <c r="C166" s="281"/>
      <c r="D166" s="281"/>
      <c r="E166" s="281"/>
      <c r="F166" s="189">
        <v>7463000</v>
      </c>
      <c r="G166" s="202">
        <v>0</v>
      </c>
      <c r="H166" s="202">
        <v>0</v>
      </c>
      <c r="I166" s="44"/>
    </row>
    <row r="167" spans="1:9" ht="15" customHeight="1" x14ac:dyDescent="0.2">
      <c r="A167" s="281" t="s">
        <v>378</v>
      </c>
      <c r="B167" s="281"/>
      <c r="C167" s="281"/>
      <c r="D167" s="281"/>
      <c r="E167" s="281"/>
      <c r="F167" s="189">
        <v>50000</v>
      </c>
      <c r="G167" s="202">
        <v>300000</v>
      </c>
      <c r="H167" s="202">
        <v>0</v>
      </c>
      <c r="I167" s="44"/>
    </row>
    <row r="168" spans="1:9" ht="15" customHeight="1" x14ac:dyDescent="0.2">
      <c r="A168" s="281" t="s">
        <v>363</v>
      </c>
      <c r="B168" s="281"/>
      <c r="C168" s="281"/>
      <c r="D168" s="281"/>
      <c r="E168" s="281"/>
      <c r="F168" s="189">
        <v>100000</v>
      </c>
      <c r="G168" s="202">
        <v>0</v>
      </c>
      <c r="H168" s="202">
        <v>0</v>
      </c>
      <c r="I168" s="44"/>
    </row>
    <row r="169" spans="1:9" ht="15" customHeight="1" x14ac:dyDescent="0.2">
      <c r="A169" s="281" t="s">
        <v>376</v>
      </c>
      <c r="B169" s="281"/>
      <c r="C169" s="281"/>
      <c r="D169" s="281"/>
      <c r="E169" s="281"/>
      <c r="F169" s="189">
        <f>F163-F165-F166-F167-F168</f>
        <v>390700</v>
      </c>
      <c r="G169" s="202">
        <v>350000</v>
      </c>
      <c r="H169" s="202">
        <v>343300</v>
      </c>
      <c r="I169" s="44"/>
    </row>
    <row r="170" spans="1:9" ht="15" customHeight="1" x14ac:dyDescent="0.2">
      <c r="A170" s="208" t="s">
        <v>358</v>
      </c>
      <c r="B170" s="209"/>
      <c r="C170" s="209"/>
      <c r="D170" s="209"/>
      <c r="E170" s="210"/>
      <c r="F170" s="204">
        <v>0</v>
      </c>
      <c r="G170" s="202">
        <v>215000</v>
      </c>
      <c r="H170" s="202">
        <v>0</v>
      </c>
      <c r="I170" s="44"/>
    </row>
    <row r="171" spans="1:9" ht="15" customHeight="1" x14ac:dyDescent="0.2">
      <c r="A171" s="297"/>
      <c r="B171" s="297"/>
      <c r="C171" s="297"/>
      <c r="D171" s="297"/>
      <c r="E171" s="297"/>
      <c r="F171" s="297"/>
      <c r="G171" s="297"/>
      <c r="H171" s="297"/>
      <c r="I171" s="44"/>
    </row>
    <row r="172" spans="1:9" ht="15" customHeight="1" x14ac:dyDescent="0.2">
      <c r="A172" s="48" t="s">
        <v>120</v>
      </c>
      <c r="B172" s="333" t="s">
        <v>131</v>
      </c>
      <c r="C172" s="333"/>
      <c r="D172" s="333"/>
      <c r="E172" s="333"/>
      <c r="F172" s="333"/>
      <c r="G172" s="333"/>
      <c r="H172" s="333"/>
      <c r="I172" s="44"/>
    </row>
    <row r="173" spans="1:9" ht="15" customHeight="1" x14ac:dyDescent="0.2">
      <c r="A173" s="288" t="s">
        <v>16</v>
      </c>
      <c r="B173" s="289" t="s">
        <v>174</v>
      </c>
      <c r="C173" s="68" t="s">
        <v>11</v>
      </c>
      <c r="D173" s="86">
        <f t="shared" ref="D173:D176" si="71">F173+G173+H173</f>
        <v>27000</v>
      </c>
      <c r="E173" s="63">
        <v>0</v>
      </c>
      <c r="F173" s="63">
        <v>0</v>
      </c>
      <c r="G173" s="63">
        <v>27000</v>
      </c>
      <c r="H173" s="63">
        <v>0</v>
      </c>
      <c r="I173" s="44"/>
    </row>
    <row r="174" spans="1:9" ht="15" customHeight="1" x14ac:dyDescent="0.2">
      <c r="A174" s="288"/>
      <c r="B174" s="289"/>
      <c r="C174" s="68" t="s">
        <v>0</v>
      </c>
      <c r="D174" s="86">
        <f t="shared" si="71"/>
        <v>65000</v>
      </c>
      <c r="E174" s="63">
        <v>0</v>
      </c>
      <c r="F174" s="63">
        <v>0</v>
      </c>
      <c r="G174" s="63">
        <v>65000</v>
      </c>
      <c r="H174" s="63">
        <v>0</v>
      </c>
      <c r="I174" s="44"/>
    </row>
    <row r="175" spans="1:9" ht="15" customHeight="1" x14ac:dyDescent="0.2">
      <c r="A175" s="288"/>
      <c r="B175" s="289"/>
      <c r="C175" s="69" t="s">
        <v>160</v>
      </c>
      <c r="D175" s="86">
        <f t="shared" si="71"/>
        <v>85000</v>
      </c>
      <c r="E175" s="63">
        <v>85000</v>
      </c>
      <c r="F175" s="63">
        <v>85000</v>
      </c>
      <c r="G175" s="63">
        <v>0</v>
      </c>
      <c r="H175" s="63">
        <v>0</v>
      </c>
      <c r="I175" s="44"/>
    </row>
    <row r="176" spans="1:9" ht="15" customHeight="1" x14ac:dyDescent="0.2">
      <c r="A176" s="288"/>
      <c r="B176" s="289"/>
      <c r="C176" s="69" t="s">
        <v>88</v>
      </c>
      <c r="D176" s="86">
        <f t="shared" si="71"/>
        <v>50000</v>
      </c>
      <c r="E176" s="63">
        <v>0</v>
      </c>
      <c r="F176" s="63">
        <v>0</v>
      </c>
      <c r="G176" s="63">
        <v>50000</v>
      </c>
      <c r="H176" s="63">
        <v>0</v>
      </c>
      <c r="I176" s="44"/>
    </row>
    <row r="177" spans="1:9" ht="15" customHeight="1" x14ac:dyDescent="0.2">
      <c r="A177" s="288"/>
      <c r="B177" s="289"/>
      <c r="C177" s="76" t="s">
        <v>245</v>
      </c>
      <c r="D177" s="52">
        <f>F177+G177+H177</f>
        <v>227000</v>
      </c>
      <c r="E177" s="49">
        <f>SUM(E173:E176)</f>
        <v>85000</v>
      </c>
      <c r="F177" s="49">
        <f>SUM(F173:F176)</f>
        <v>85000</v>
      </c>
      <c r="G177" s="49">
        <f>SUM(G173:G176)</f>
        <v>142000</v>
      </c>
      <c r="H177" s="49">
        <f>SUM(H173:H176)</f>
        <v>0</v>
      </c>
      <c r="I177" s="44"/>
    </row>
    <row r="178" spans="1:9" ht="15" customHeight="1" x14ac:dyDescent="0.2">
      <c r="A178" s="288"/>
      <c r="B178" s="289"/>
      <c r="C178" s="77" t="s">
        <v>252</v>
      </c>
      <c r="D178" s="52">
        <f>F178+G178+H178</f>
        <v>3000</v>
      </c>
      <c r="E178" s="49">
        <v>0</v>
      </c>
      <c r="F178" s="49">
        <v>3000</v>
      </c>
      <c r="G178" s="49">
        <f>ROUND(E178*1.08,-2)</f>
        <v>0</v>
      </c>
      <c r="H178" s="49">
        <f>ROUND(G178*1.08,-2)</f>
        <v>0</v>
      </c>
      <c r="I178" s="44"/>
    </row>
    <row r="179" spans="1:9" ht="15" customHeight="1" x14ac:dyDescent="0.2">
      <c r="A179" s="288" t="s">
        <v>31</v>
      </c>
      <c r="B179" s="289" t="s">
        <v>66</v>
      </c>
      <c r="C179" s="68" t="s">
        <v>11</v>
      </c>
      <c r="D179" s="86">
        <f t="shared" ref="D179:D180" si="72">F179+G179+H179</f>
        <v>15000</v>
      </c>
      <c r="E179" s="63">
        <v>0</v>
      </c>
      <c r="F179" s="63">
        <v>0</v>
      </c>
      <c r="G179" s="63">
        <v>15000</v>
      </c>
      <c r="H179" s="63">
        <v>0</v>
      </c>
      <c r="I179" s="44"/>
    </row>
    <row r="180" spans="1:9" ht="15" customHeight="1" x14ac:dyDescent="0.2">
      <c r="A180" s="288"/>
      <c r="B180" s="289"/>
      <c r="C180" s="69" t="s">
        <v>160</v>
      </c>
      <c r="D180" s="86">
        <f t="shared" si="72"/>
        <v>2000</v>
      </c>
      <c r="E180" s="63">
        <v>0</v>
      </c>
      <c r="F180" s="63">
        <v>2000</v>
      </c>
      <c r="G180" s="63">
        <v>0</v>
      </c>
      <c r="H180" s="63">
        <v>0</v>
      </c>
      <c r="I180" s="44"/>
    </row>
    <row r="181" spans="1:9" ht="15" customHeight="1" x14ac:dyDescent="0.2">
      <c r="A181" s="288"/>
      <c r="B181" s="289"/>
      <c r="C181" s="76" t="s">
        <v>245</v>
      </c>
      <c r="D181" s="52">
        <f t="shared" ref="D181:D189" si="73">F181+G181+H181</f>
        <v>17000</v>
      </c>
      <c r="E181" s="49">
        <f t="shared" ref="E181:H181" si="74">SUM(E179:E180)</f>
        <v>0</v>
      </c>
      <c r="F181" s="49">
        <f t="shared" si="74"/>
        <v>2000</v>
      </c>
      <c r="G181" s="49">
        <f t="shared" si="74"/>
        <v>15000</v>
      </c>
      <c r="H181" s="49">
        <f t="shared" si="74"/>
        <v>0</v>
      </c>
      <c r="I181" s="44"/>
    </row>
    <row r="182" spans="1:9" ht="30" customHeight="1" x14ac:dyDescent="0.2">
      <c r="A182" s="71" t="s">
        <v>18</v>
      </c>
      <c r="B182" s="75" t="s">
        <v>81</v>
      </c>
      <c r="C182" s="76" t="s">
        <v>245</v>
      </c>
      <c r="D182" s="52">
        <f t="shared" si="73"/>
        <v>0</v>
      </c>
      <c r="E182" s="49">
        <v>0</v>
      </c>
      <c r="F182" s="49">
        <v>0</v>
      </c>
      <c r="G182" s="49">
        <v>0</v>
      </c>
      <c r="H182" s="49">
        <v>0</v>
      </c>
      <c r="I182" s="44"/>
    </row>
    <row r="183" spans="1:9" ht="30" customHeight="1" x14ac:dyDescent="0.2">
      <c r="A183" s="71" t="s">
        <v>19</v>
      </c>
      <c r="B183" s="75" t="s">
        <v>74</v>
      </c>
      <c r="C183" s="76" t="s">
        <v>245</v>
      </c>
      <c r="D183" s="52">
        <f t="shared" si="73"/>
        <v>9700</v>
      </c>
      <c r="E183" s="49">
        <v>3000</v>
      </c>
      <c r="F183" s="49">
        <v>3000</v>
      </c>
      <c r="G183" s="49">
        <f>ROUND(E183*1.08,-2)</f>
        <v>3200</v>
      </c>
      <c r="H183" s="49">
        <f t="shared" ref="H183" si="75">ROUND(G183*1.08,-2)</f>
        <v>3500</v>
      </c>
      <c r="I183" s="44"/>
    </row>
    <row r="184" spans="1:9" ht="30" customHeight="1" x14ac:dyDescent="0.2">
      <c r="A184" s="101" t="s">
        <v>20</v>
      </c>
      <c r="B184" s="100" t="s">
        <v>73</v>
      </c>
      <c r="C184" s="76" t="s">
        <v>245</v>
      </c>
      <c r="D184" s="52">
        <f t="shared" si="73"/>
        <v>9700</v>
      </c>
      <c r="E184" s="49">
        <v>3000</v>
      </c>
      <c r="F184" s="49">
        <v>3000</v>
      </c>
      <c r="G184" s="49">
        <f>ROUND(E184*1.08,-2)</f>
        <v>3200</v>
      </c>
      <c r="H184" s="49">
        <f t="shared" ref="H184" si="76">ROUND(G184*1.08,-2)</f>
        <v>3500</v>
      </c>
      <c r="I184" s="44"/>
    </row>
    <row r="185" spans="1:9" ht="30" customHeight="1" x14ac:dyDescent="0.2">
      <c r="A185" s="101" t="s">
        <v>56</v>
      </c>
      <c r="B185" s="100" t="s">
        <v>67</v>
      </c>
      <c r="C185" s="76" t="s">
        <v>245</v>
      </c>
      <c r="D185" s="52">
        <f t="shared" si="73"/>
        <v>9700</v>
      </c>
      <c r="E185" s="49">
        <v>3000</v>
      </c>
      <c r="F185" s="49">
        <v>3000</v>
      </c>
      <c r="G185" s="49">
        <f>ROUND(E185*1.08,-2)</f>
        <v>3200</v>
      </c>
      <c r="H185" s="49">
        <f t="shared" ref="H185" si="77">ROUND(G185*1.08,-2)</f>
        <v>3500</v>
      </c>
      <c r="I185" s="44"/>
    </row>
    <row r="186" spans="1:9" ht="30" customHeight="1" x14ac:dyDescent="0.2">
      <c r="A186" s="71" t="s">
        <v>57</v>
      </c>
      <c r="B186" s="75" t="s">
        <v>68</v>
      </c>
      <c r="C186" s="76" t="s">
        <v>245</v>
      </c>
      <c r="D186" s="52">
        <f t="shared" si="73"/>
        <v>9700</v>
      </c>
      <c r="E186" s="49">
        <v>3000</v>
      </c>
      <c r="F186" s="49">
        <v>3000</v>
      </c>
      <c r="G186" s="49">
        <f>ROUND(E186*1.08,-2)</f>
        <v>3200</v>
      </c>
      <c r="H186" s="49">
        <f t="shared" ref="H186" si="78">ROUND(G186*1.08,-2)</f>
        <v>3500</v>
      </c>
      <c r="I186" s="44"/>
    </row>
    <row r="187" spans="1:9" ht="30" customHeight="1" x14ac:dyDescent="0.2">
      <c r="A187" s="71" t="s">
        <v>58</v>
      </c>
      <c r="B187" s="75" t="s">
        <v>69</v>
      </c>
      <c r="C187" s="76" t="s">
        <v>245</v>
      </c>
      <c r="D187" s="52">
        <f t="shared" si="73"/>
        <v>9700</v>
      </c>
      <c r="E187" s="49">
        <v>3000</v>
      </c>
      <c r="F187" s="49">
        <v>3000</v>
      </c>
      <c r="G187" s="49">
        <f>ROUND(E187*1.08,-2)</f>
        <v>3200</v>
      </c>
      <c r="H187" s="49">
        <f t="shared" ref="H187" si="79">ROUND(G187*1.08,-2)</f>
        <v>3500</v>
      </c>
      <c r="I187" s="44"/>
    </row>
    <row r="188" spans="1:9" ht="15" customHeight="1" x14ac:dyDescent="0.2">
      <c r="A188" s="288" t="s">
        <v>61</v>
      </c>
      <c r="B188" s="289" t="s">
        <v>70</v>
      </c>
      <c r="C188" s="68" t="s">
        <v>11</v>
      </c>
      <c r="D188" s="86">
        <f t="shared" si="73"/>
        <v>15000</v>
      </c>
      <c r="E188" s="63">
        <v>0</v>
      </c>
      <c r="F188" s="63">
        <v>0</v>
      </c>
      <c r="G188" s="63">
        <v>15000</v>
      </c>
      <c r="H188" s="63">
        <v>0</v>
      </c>
      <c r="I188" s="44"/>
    </row>
    <row r="189" spans="1:9" ht="15" customHeight="1" x14ac:dyDescent="0.2">
      <c r="A189" s="288"/>
      <c r="B189" s="289"/>
      <c r="C189" s="68" t="s">
        <v>0</v>
      </c>
      <c r="D189" s="86">
        <f t="shared" si="73"/>
        <v>73000</v>
      </c>
      <c r="E189" s="63">
        <v>3000</v>
      </c>
      <c r="F189" s="63">
        <v>3000</v>
      </c>
      <c r="G189" s="63">
        <v>70000</v>
      </c>
      <c r="H189" s="63">
        <v>0</v>
      </c>
      <c r="I189" s="44"/>
    </row>
    <row r="190" spans="1:9" ht="15" customHeight="1" x14ac:dyDescent="0.2">
      <c r="A190" s="288"/>
      <c r="B190" s="289"/>
      <c r="C190" s="76" t="s">
        <v>245</v>
      </c>
      <c r="D190" s="52">
        <f>F190+G190+H190</f>
        <v>88000</v>
      </c>
      <c r="E190" s="49">
        <f t="shared" ref="E190:H190" si="80">SUM(E188:E189)</f>
        <v>3000</v>
      </c>
      <c r="F190" s="49">
        <f t="shared" ref="F190" si="81">SUM(F188:F189)</f>
        <v>3000</v>
      </c>
      <c r="G190" s="49">
        <f t="shared" si="80"/>
        <v>85000</v>
      </c>
      <c r="H190" s="49">
        <f t="shared" si="80"/>
        <v>0</v>
      </c>
      <c r="I190" s="44"/>
    </row>
    <row r="191" spans="1:9" ht="30" customHeight="1" x14ac:dyDescent="0.2">
      <c r="A191" s="71" t="s">
        <v>62</v>
      </c>
      <c r="B191" s="75" t="s">
        <v>75</v>
      </c>
      <c r="C191" s="76" t="s">
        <v>245</v>
      </c>
      <c r="D191" s="52">
        <f t="shared" ref="D191:D199" si="82">F191+G191+H191</f>
        <v>0</v>
      </c>
      <c r="E191" s="49">
        <v>0</v>
      </c>
      <c r="F191" s="49">
        <v>0</v>
      </c>
      <c r="G191" s="49">
        <v>0</v>
      </c>
      <c r="H191" s="49">
        <v>0</v>
      </c>
      <c r="I191" s="44"/>
    </row>
    <row r="192" spans="1:9" ht="30" customHeight="1" x14ac:dyDescent="0.2">
      <c r="A192" s="101" t="s">
        <v>121</v>
      </c>
      <c r="B192" s="100" t="s">
        <v>71</v>
      </c>
      <c r="C192" s="76" t="s">
        <v>245</v>
      </c>
      <c r="D192" s="52">
        <f t="shared" si="82"/>
        <v>0</v>
      </c>
      <c r="E192" s="49">
        <v>0</v>
      </c>
      <c r="F192" s="49">
        <v>0</v>
      </c>
      <c r="G192" s="49">
        <v>0</v>
      </c>
      <c r="H192" s="49">
        <v>0</v>
      </c>
      <c r="I192" s="44"/>
    </row>
    <row r="193" spans="1:9" ht="30" customHeight="1" x14ac:dyDescent="0.2">
      <c r="A193" s="71" t="s">
        <v>122</v>
      </c>
      <c r="B193" s="75" t="s">
        <v>76</v>
      </c>
      <c r="C193" s="76" t="s">
        <v>245</v>
      </c>
      <c r="D193" s="52">
        <f t="shared" si="82"/>
        <v>0</v>
      </c>
      <c r="E193" s="49">
        <v>0</v>
      </c>
      <c r="F193" s="49">
        <v>0</v>
      </c>
      <c r="G193" s="49">
        <v>0</v>
      </c>
      <c r="H193" s="49">
        <v>0</v>
      </c>
      <c r="I193" s="44"/>
    </row>
    <row r="194" spans="1:9" ht="30" customHeight="1" x14ac:dyDescent="0.2">
      <c r="A194" s="71" t="s">
        <v>123</v>
      </c>
      <c r="B194" s="75" t="s">
        <v>72</v>
      </c>
      <c r="C194" s="76" t="s">
        <v>245</v>
      </c>
      <c r="D194" s="52">
        <f t="shared" si="82"/>
        <v>0</v>
      </c>
      <c r="E194" s="49">
        <v>0</v>
      </c>
      <c r="F194" s="49">
        <v>0</v>
      </c>
      <c r="G194" s="49">
        <v>0</v>
      </c>
      <c r="H194" s="49">
        <v>0</v>
      </c>
      <c r="I194" s="44"/>
    </row>
    <row r="195" spans="1:9" ht="30" customHeight="1" x14ac:dyDescent="0.2">
      <c r="A195" s="71" t="s">
        <v>124</v>
      </c>
      <c r="B195" s="75" t="s">
        <v>77</v>
      </c>
      <c r="C195" s="76" t="s">
        <v>245</v>
      </c>
      <c r="D195" s="52">
        <f t="shared" si="82"/>
        <v>0</v>
      </c>
      <c r="E195" s="49">
        <v>0</v>
      </c>
      <c r="F195" s="49">
        <v>0</v>
      </c>
      <c r="G195" s="49">
        <v>0</v>
      </c>
      <c r="H195" s="49">
        <v>0</v>
      </c>
      <c r="I195" s="44"/>
    </row>
    <row r="196" spans="1:9" ht="30" customHeight="1" x14ac:dyDescent="0.2">
      <c r="A196" s="71" t="s">
        <v>125</v>
      </c>
      <c r="B196" s="75" t="s">
        <v>78</v>
      </c>
      <c r="C196" s="76" t="s">
        <v>245</v>
      </c>
      <c r="D196" s="52">
        <f t="shared" si="82"/>
        <v>6600</v>
      </c>
      <c r="E196" s="49">
        <v>2000</v>
      </c>
      <c r="F196" s="49">
        <v>2000</v>
      </c>
      <c r="G196" s="49">
        <f>ROUND(E196*1.08,-2)</f>
        <v>2200</v>
      </c>
      <c r="H196" s="49">
        <f t="shared" ref="H196" si="83">ROUND(G196*1.08,-2)</f>
        <v>2400</v>
      </c>
      <c r="I196" s="44"/>
    </row>
    <row r="197" spans="1:9" ht="34.5" customHeight="1" x14ac:dyDescent="0.2">
      <c r="A197" s="71" t="s">
        <v>126</v>
      </c>
      <c r="B197" s="75" t="s">
        <v>79</v>
      </c>
      <c r="C197" s="76" t="s">
        <v>245</v>
      </c>
      <c r="D197" s="52">
        <f t="shared" si="82"/>
        <v>6600</v>
      </c>
      <c r="E197" s="49">
        <v>2000</v>
      </c>
      <c r="F197" s="49">
        <v>2000</v>
      </c>
      <c r="G197" s="49">
        <f>ROUND(E197*1.08,-2)</f>
        <v>2200</v>
      </c>
      <c r="H197" s="49">
        <f t="shared" ref="H197" si="84">ROUND(G197*1.08,-2)</f>
        <v>2400</v>
      </c>
      <c r="I197" s="44"/>
    </row>
    <row r="198" spans="1:9" ht="15" customHeight="1" x14ac:dyDescent="0.2">
      <c r="A198" s="288" t="s">
        <v>127</v>
      </c>
      <c r="B198" s="289" t="s">
        <v>82</v>
      </c>
      <c r="C198" s="69" t="s">
        <v>28</v>
      </c>
      <c r="D198" s="86">
        <f>F198+G198+H198</f>
        <v>0</v>
      </c>
      <c r="E198" s="63">
        <v>0</v>
      </c>
      <c r="F198" s="63">
        <v>0</v>
      </c>
      <c r="G198" s="63">
        <v>0</v>
      </c>
      <c r="H198" s="63">
        <f>I199*300</f>
        <v>0</v>
      </c>
      <c r="I198" s="46"/>
    </row>
    <row r="199" spans="1:9" ht="15" customHeight="1" x14ac:dyDescent="0.2">
      <c r="A199" s="288"/>
      <c r="B199" s="289"/>
      <c r="C199" s="69" t="s">
        <v>10</v>
      </c>
      <c r="D199" s="86">
        <f t="shared" si="82"/>
        <v>4000</v>
      </c>
      <c r="E199" s="63">
        <v>0</v>
      </c>
      <c r="F199" s="63">
        <v>0</v>
      </c>
      <c r="G199" s="63">
        <v>0</v>
      </c>
      <c r="H199" s="63">
        <v>4000</v>
      </c>
      <c r="I199" s="46"/>
    </row>
    <row r="200" spans="1:9" ht="15" customHeight="1" x14ac:dyDescent="0.2">
      <c r="A200" s="288"/>
      <c r="B200" s="289"/>
      <c r="C200" s="76" t="s">
        <v>245</v>
      </c>
      <c r="D200" s="52">
        <f t="shared" ref="D200:D203" si="85">F200+G200+H200</f>
        <v>4000</v>
      </c>
      <c r="E200" s="49">
        <f t="shared" ref="E200:H200" si="86">SUM(E198:E199)</f>
        <v>0</v>
      </c>
      <c r="F200" s="49">
        <f t="shared" ref="F200" si="87">SUM(F198:F199)</f>
        <v>0</v>
      </c>
      <c r="G200" s="49">
        <f t="shared" si="86"/>
        <v>0</v>
      </c>
      <c r="H200" s="49">
        <f t="shared" si="86"/>
        <v>4000</v>
      </c>
      <c r="I200" s="47"/>
    </row>
    <row r="201" spans="1:9" ht="15" customHeight="1" x14ac:dyDescent="0.2">
      <c r="A201" s="288"/>
      <c r="B201" s="289"/>
      <c r="C201" s="89" t="s">
        <v>246</v>
      </c>
      <c r="D201" s="52">
        <f t="shared" si="85"/>
        <v>50000</v>
      </c>
      <c r="E201" s="49">
        <v>0</v>
      </c>
      <c r="F201" s="49">
        <v>0</v>
      </c>
      <c r="G201" s="49">
        <v>0</v>
      </c>
      <c r="H201" s="49">
        <v>50000</v>
      </c>
      <c r="I201" s="47"/>
    </row>
    <row r="202" spans="1:9" ht="32.25" customHeight="1" x14ac:dyDescent="0.2">
      <c r="A202" s="71" t="s">
        <v>128</v>
      </c>
      <c r="B202" s="75" t="s">
        <v>80</v>
      </c>
      <c r="C202" s="76" t="s">
        <v>252</v>
      </c>
      <c r="D202" s="52">
        <f>F202+G202+H202</f>
        <v>6600</v>
      </c>
      <c r="E202" s="49">
        <v>2000</v>
      </c>
      <c r="F202" s="49">
        <v>2000</v>
      </c>
      <c r="G202" s="49">
        <f>ROUND(E202*1.08,-2)</f>
        <v>2200</v>
      </c>
      <c r="H202" s="49">
        <f>ROUND(G202*1.08,-2)</f>
        <v>2400</v>
      </c>
      <c r="I202" s="44"/>
    </row>
    <row r="203" spans="1:9" ht="35.25" customHeight="1" x14ac:dyDescent="0.2">
      <c r="A203" s="71" t="s">
        <v>129</v>
      </c>
      <c r="B203" s="75" t="s">
        <v>83</v>
      </c>
      <c r="C203" s="76" t="s">
        <v>245</v>
      </c>
      <c r="D203" s="52">
        <f t="shared" si="85"/>
        <v>0</v>
      </c>
      <c r="E203" s="49">
        <v>0</v>
      </c>
      <c r="F203" s="49">
        <v>0</v>
      </c>
      <c r="G203" s="49">
        <v>0</v>
      </c>
      <c r="H203" s="49">
        <v>0</v>
      </c>
      <c r="I203" s="44"/>
    </row>
    <row r="204" spans="1:9" ht="15" customHeight="1" x14ac:dyDescent="0.2">
      <c r="A204" s="293" t="s">
        <v>130</v>
      </c>
      <c r="B204" s="321" t="s">
        <v>2</v>
      </c>
      <c r="C204" s="191" t="s">
        <v>160</v>
      </c>
      <c r="D204" s="86">
        <f>F204+G204+H204</f>
        <v>80000</v>
      </c>
      <c r="E204" s="70">
        <v>50000</v>
      </c>
      <c r="F204" s="70">
        <v>50000</v>
      </c>
      <c r="G204" s="63">
        <v>15000</v>
      </c>
      <c r="H204" s="63">
        <v>15000</v>
      </c>
      <c r="I204" s="44"/>
    </row>
    <row r="205" spans="1:9" ht="15" customHeight="1" x14ac:dyDescent="0.2">
      <c r="A205" s="293"/>
      <c r="B205" s="321"/>
      <c r="C205" s="193" t="s">
        <v>245</v>
      </c>
      <c r="D205" s="49">
        <f>F205+G205+H205</f>
        <v>80000</v>
      </c>
      <c r="E205" s="49">
        <f t="shared" ref="E205:H205" si="88">SUM(E204)</f>
        <v>50000</v>
      </c>
      <c r="F205" s="49">
        <f t="shared" ref="F205" si="89">SUM(F204)</f>
        <v>50000</v>
      </c>
      <c r="G205" s="49">
        <f t="shared" si="88"/>
        <v>15000</v>
      </c>
      <c r="H205" s="49">
        <f t="shared" si="88"/>
        <v>15000</v>
      </c>
      <c r="I205" s="44"/>
    </row>
    <row r="206" spans="1:9" ht="15" customHeight="1" x14ac:dyDescent="0.2">
      <c r="A206" s="329" t="s">
        <v>287</v>
      </c>
      <c r="B206" s="329"/>
      <c r="C206" s="190" t="s">
        <v>245</v>
      </c>
      <c r="D206" s="49">
        <f>D205+D203+D200+D197+D196+D195+D194+D193+D192+D191+D190+D187+D186+D185+D184+D183+D182+D181+D177</f>
        <v>477700</v>
      </c>
      <c r="E206" s="49">
        <f>E205+E203+E200+E197+E196+E195+E194+E193+E192+E191+E190+E187+E186+E185+E184+E183+E182+E181+E177</f>
        <v>157000</v>
      </c>
      <c r="F206" s="49">
        <f>F205+F203+F200+F197+F196+F195+F194+F193+F192+F191+F190+F187+F186+F185+F184+F183+F182+F181+F177</f>
        <v>159000</v>
      </c>
      <c r="G206" s="49">
        <f>G205+G203+G200+G197+G196+G195+G194+G193+G192+G191+G190+G187+G186+G185+G184+G183+G182+G181+G177</f>
        <v>277400</v>
      </c>
      <c r="H206" s="49">
        <f>H205+H203+H200+H197+H196+H195+H194+H193+H192+H191+H190+H187+H186+H185+H184+H183+H182+H181+H177</f>
        <v>41300</v>
      </c>
      <c r="I206" s="44"/>
    </row>
    <row r="207" spans="1:9" ht="15" customHeight="1" x14ac:dyDescent="0.2">
      <c r="A207" s="329"/>
      <c r="B207" s="329"/>
      <c r="C207" s="190" t="s">
        <v>252</v>
      </c>
      <c r="D207" s="52">
        <f>F207+G207+H207</f>
        <v>9600</v>
      </c>
      <c r="E207" s="49">
        <f>E178+E202</f>
        <v>2000</v>
      </c>
      <c r="F207" s="49">
        <f>F178+F202</f>
        <v>5000</v>
      </c>
      <c r="G207" s="49">
        <f t="shared" ref="G207:H207" si="90">G178+G202</f>
        <v>2200</v>
      </c>
      <c r="H207" s="49">
        <f t="shared" si="90"/>
        <v>2400</v>
      </c>
      <c r="I207" s="44"/>
    </row>
    <row r="208" spans="1:9" ht="15" customHeight="1" x14ac:dyDescent="0.2">
      <c r="A208" s="329"/>
      <c r="B208" s="329"/>
      <c r="C208" s="190" t="s">
        <v>284</v>
      </c>
      <c r="D208" s="52">
        <f>F208+G208+H208</f>
        <v>50000</v>
      </c>
      <c r="E208" s="49">
        <f t="shared" ref="E208:H208" si="91">E201</f>
        <v>0</v>
      </c>
      <c r="F208" s="49">
        <f t="shared" si="91"/>
        <v>0</v>
      </c>
      <c r="G208" s="49">
        <f t="shared" si="91"/>
        <v>0</v>
      </c>
      <c r="H208" s="49">
        <f t="shared" si="91"/>
        <v>50000</v>
      </c>
      <c r="I208" s="44"/>
    </row>
    <row r="209" spans="1:9" ht="15" customHeight="1" x14ac:dyDescent="0.2">
      <c r="A209" s="329"/>
      <c r="B209" s="329"/>
      <c r="C209" s="196" t="s">
        <v>159</v>
      </c>
      <c r="D209" s="49">
        <f>F209+G209+H209</f>
        <v>537300</v>
      </c>
      <c r="E209" s="49">
        <f>SUM(E206:E208)</f>
        <v>159000</v>
      </c>
      <c r="F209" s="49">
        <f>SUM(F206:F208)</f>
        <v>164000</v>
      </c>
      <c r="G209" s="49">
        <f t="shared" ref="G209:H209" si="92">SUM(G206:G208)</f>
        <v>279600</v>
      </c>
      <c r="H209" s="49">
        <f t="shared" si="92"/>
        <v>93700</v>
      </c>
      <c r="I209" s="44"/>
    </row>
    <row r="210" spans="1:9" ht="15" customHeight="1" x14ac:dyDescent="0.2">
      <c r="A210" s="222" t="s">
        <v>355</v>
      </c>
      <c r="B210" s="222"/>
      <c r="C210" s="222"/>
      <c r="D210" s="222"/>
      <c r="E210" s="222"/>
      <c r="F210" s="203">
        <f t="shared" ref="F210:H211" si="93">F209</f>
        <v>164000</v>
      </c>
      <c r="G210" s="203">
        <f t="shared" si="93"/>
        <v>279600</v>
      </c>
      <c r="H210" s="203">
        <f t="shared" si="93"/>
        <v>93700</v>
      </c>
      <c r="I210" s="44"/>
    </row>
    <row r="211" spans="1:9" ht="15" customHeight="1" x14ac:dyDescent="0.2">
      <c r="A211" s="281" t="s">
        <v>358</v>
      </c>
      <c r="B211" s="281"/>
      <c r="C211" s="281"/>
      <c r="D211" s="281"/>
      <c r="E211" s="281"/>
      <c r="F211" s="202">
        <f t="shared" si="93"/>
        <v>164000</v>
      </c>
      <c r="G211" s="202">
        <f t="shared" si="93"/>
        <v>279600</v>
      </c>
      <c r="H211" s="202">
        <f t="shared" si="93"/>
        <v>93700</v>
      </c>
      <c r="I211" s="44"/>
    </row>
    <row r="212" spans="1:9" ht="15" customHeight="1" x14ac:dyDescent="0.2">
      <c r="A212" s="326"/>
      <c r="B212" s="327"/>
      <c r="C212" s="327"/>
      <c r="D212" s="327"/>
      <c r="E212" s="327"/>
      <c r="F212" s="327"/>
      <c r="G212" s="327"/>
      <c r="H212" s="328"/>
      <c r="I212" s="44"/>
    </row>
    <row r="213" spans="1:9" ht="15" customHeight="1" x14ac:dyDescent="0.2">
      <c r="A213" s="48" t="s">
        <v>132</v>
      </c>
      <c r="B213" s="285" t="s">
        <v>256</v>
      </c>
      <c r="C213" s="286"/>
      <c r="D213" s="286"/>
      <c r="E213" s="286"/>
      <c r="F213" s="286"/>
      <c r="G213" s="286"/>
      <c r="H213" s="287"/>
      <c r="I213" s="44"/>
    </row>
    <row r="214" spans="1:9" ht="15" customHeight="1" x14ac:dyDescent="0.2">
      <c r="A214" s="288" t="s">
        <v>16</v>
      </c>
      <c r="B214" s="321" t="s">
        <v>3</v>
      </c>
      <c r="C214" s="68" t="s">
        <v>0</v>
      </c>
      <c r="D214" s="86">
        <f t="shared" ref="D214:D219" si="94">F214+G214+H214</f>
        <v>105000</v>
      </c>
      <c r="E214" s="63">
        <v>105000</v>
      </c>
      <c r="F214" s="63">
        <v>105000</v>
      </c>
      <c r="G214" s="63">
        <v>0</v>
      </c>
      <c r="H214" s="63">
        <v>0</v>
      </c>
      <c r="I214" s="44"/>
    </row>
    <row r="215" spans="1:9" ht="15" customHeight="1" x14ac:dyDescent="0.2">
      <c r="A215" s="288"/>
      <c r="B215" s="321"/>
      <c r="C215" s="69" t="s">
        <v>326</v>
      </c>
      <c r="D215" s="86">
        <f t="shared" si="94"/>
        <v>672000</v>
      </c>
      <c r="E215" s="63">
        <v>672000</v>
      </c>
      <c r="F215" s="63">
        <v>672000</v>
      </c>
      <c r="G215" s="63">
        <v>0</v>
      </c>
      <c r="H215" s="63">
        <v>0</v>
      </c>
      <c r="I215" s="44"/>
    </row>
    <row r="216" spans="1:9" ht="15" customHeight="1" x14ac:dyDescent="0.2">
      <c r="A216" s="288"/>
      <c r="B216" s="321"/>
      <c r="C216" s="69" t="s">
        <v>192</v>
      </c>
      <c r="D216" s="86">
        <f t="shared" si="94"/>
        <v>15000</v>
      </c>
      <c r="E216" s="63">
        <v>20000</v>
      </c>
      <c r="F216" s="63">
        <v>15000</v>
      </c>
      <c r="G216" s="63">
        <v>0</v>
      </c>
      <c r="H216" s="63">
        <v>0</v>
      </c>
      <c r="I216" s="44"/>
    </row>
    <row r="217" spans="1:9" ht="15" customHeight="1" x14ac:dyDescent="0.2">
      <c r="A217" s="288"/>
      <c r="B217" s="321"/>
      <c r="C217" s="69" t="s">
        <v>10</v>
      </c>
      <c r="D217" s="86">
        <f t="shared" si="94"/>
        <v>33600</v>
      </c>
      <c r="E217" s="63">
        <f>E215*0.05</f>
        <v>33600</v>
      </c>
      <c r="F217" s="63">
        <v>33600</v>
      </c>
      <c r="G217" s="63">
        <v>0</v>
      </c>
      <c r="H217" s="63">
        <v>0</v>
      </c>
      <c r="I217" s="44"/>
    </row>
    <row r="218" spans="1:9" ht="15" customHeight="1" x14ac:dyDescent="0.2">
      <c r="A218" s="288"/>
      <c r="B218" s="321"/>
      <c r="C218" s="65" t="s">
        <v>285</v>
      </c>
      <c r="D218" s="86">
        <f t="shared" si="94"/>
        <v>75000</v>
      </c>
      <c r="E218" s="55">
        <v>62000</v>
      </c>
      <c r="F218" s="55">
        <v>75000</v>
      </c>
      <c r="G218" s="55">
        <v>0</v>
      </c>
      <c r="H218" s="55">
        <v>0</v>
      </c>
      <c r="I218" s="44"/>
    </row>
    <row r="219" spans="1:9" ht="15" customHeight="1" x14ac:dyDescent="0.2">
      <c r="A219" s="288"/>
      <c r="B219" s="321"/>
      <c r="C219" s="65" t="s">
        <v>272</v>
      </c>
      <c r="D219" s="86">
        <f t="shared" si="94"/>
        <v>0</v>
      </c>
      <c r="E219" s="55">
        <v>180000</v>
      </c>
      <c r="F219" s="55">
        <v>0</v>
      </c>
      <c r="G219" s="55">
        <v>0</v>
      </c>
      <c r="H219" s="55">
        <v>0</v>
      </c>
      <c r="I219" s="44"/>
    </row>
    <row r="220" spans="1:9" ht="15" customHeight="1" x14ac:dyDescent="0.2">
      <c r="A220" s="288"/>
      <c r="B220" s="321"/>
      <c r="C220" s="76" t="s">
        <v>245</v>
      </c>
      <c r="D220" s="52">
        <f t="shared" ref="D220:D224" si="95">F220+G220+H220</f>
        <v>0</v>
      </c>
      <c r="E220" s="56">
        <f>SUM(E214:E219)</f>
        <v>1072600</v>
      </c>
      <c r="F220" s="56">
        <v>0</v>
      </c>
      <c r="G220" s="56">
        <f>SUM(G214:G219)</f>
        <v>0</v>
      </c>
      <c r="H220" s="56">
        <f>SUM(H214:H219)</f>
        <v>0</v>
      </c>
      <c r="I220" s="44"/>
    </row>
    <row r="221" spans="1:9" ht="15" customHeight="1" x14ac:dyDescent="0.2">
      <c r="A221" s="288"/>
      <c r="B221" s="321"/>
      <c r="C221" s="177" t="s">
        <v>284</v>
      </c>
      <c r="D221" s="52">
        <f t="shared" si="95"/>
        <v>900600</v>
      </c>
      <c r="E221" s="56">
        <v>0</v>
      </c>
      <c r="F221" s="56">
        <v>900600</v>
      </c>
      <c r="G221" s="56">
        <v>0</v>
      </c>
      <c r="H221" s="56">
        <v>0</v>
      </c>
      <c r="I221" s="44"/>
    </row>
    <row r="222" spans="1:9" ht="15" customHeight="1" x14ac:dyDescent="0.2">
      <c r="A222" s="288"/>
      <c r="B222" s="321"/>
      <c r="C222" s="77" t="s">
        <v>263</v>
      </c>
      <c r="D222" s="52">
        <f t="shared" si="95"/>
        <v>4200</v>
      </c>
      <c r="E222" s="56">
        <v>0</v>
      </c>
      <c r="F222" s="56">
        <v>0</v>
      </c>
      <c r="G222" s="56">
        <v>2000</v>
      </c>
      <c r="H222" s="49">
        <f>ROUND(G222*1.08,-2)</f>
        <v>2200</v>
      </c>
      <c r="I222" s="49"/>
    </row>
    <row r="223" spans="1:9" ht="15" customHeight="1" x14ac:dyDescent="0.2">
      <c r="A223" s="330" t="s">
        <v>17</v>
      </c>
      <c r="B223" s="289" t="s">
        <v>4</v>
      </c>
      <c r="C223" s="65" t="s">
        <v>11</v>
      </c>
      <c r="D223" s="86">
        <f t="shared" si="95"/>
        <v>9000</v>
      </c>
      <c r="E223" s="55">
        <v>9000</v>
      </c>
      <c r="F223" s="55">
        <v>0</v>
      </c>
      <c r="G223" s="55">
        <v>9000</v>
      </c>
      <c r="H223" s="55">
        <v>0</v>
      </c>
      <c r="I223" s="44"/>
    </row>
    <row r="224" spans="1:9" ht="15" customHeight="1" x14ac:dyDescent="0.2">
      <c r="A224" s="331"/>
      <c r="B224" s="289"/>
      <c r="C224" s="65" t="s">
        <v>325</v>
      </c>
      <c r="D224" s="86">
        <f t="shared" si="95"/>
        <v>87000</v>
      </c>
      <c r="E224" s="55">
        <v>120000</v>
      </c>
      <c r="F224" s="55">
        <v>69000</v>
      </c>
      <c r="G224" s="55">
        <v>18000</v>
      </c>
      <c r="H224" s="55">
        <v>0</v>
      </c>
      <c r="I224" s="44"/>
    </row>
    <row r="225" spans="1:9" ht="15" customHeight="1" x14ac:dyDescent="0.2">
      <c r="A225" s="331"/>
      <c r="B225" s="289"/>
      <c r="C225" s="76" t="s">
        <v>245</v>
      </c>
      <c r="D225" s="52">
        <f t="shared" ref="D225:D230" si="96">F225+G225+H225</f>
        <v>96000</v>
      </c>
      <c r="E225" s="56">
        <f>SUM(E223:E224)</f>
        <v>129000</v>
      </c>
      <c r="F225" s="56">
        <f>SUM(F223:F224)</f>
        <v>69000</v>
      </c>
      <c r="G225" s="56">
        <f>SUM(G223:G224)</f>
        <v>27000</v>
      </c>
      <c r="H225" s="56">
        <f>SUM(H223:H224)</f>
        <v>0</v>
      </c>
      <c r="I225" s="44"/>
    </row>
    <row r="226" spans="1:9" ht="15" customHeight="1" x14ac:dyDescent="0.2">
      <c r="A226" s="332"/>
      <c r="B226" s="289"/>
      <c r="C226" s="76" t="s">
        <v>86</v>
      </c>
      <c r="D226" s="52">
        <f t="shared" si="96"/>
        <v>50000</v>
      </c>
      <c r="E226" s="56">
        <v>50000</v>
      </c>
      <c r="F226" s="56">
        <v>50000</v>
      </c>
      <c r="G226" s="56">
        <v>0</v>
      </c>
      <c r="H226" s="56">
        <v>0</v>
      </c>
      <c r="I226" s="44"/>
    </row>
    <row r="227" spans="1:9" ht="15" customHeight="1" x14ac:dyDescent="0.2">
      <c r="A227" s="330" t="s">
        <v>18</v>
      </c>
      <c r="B227" s="289" t="s">
        <v>5</v>
      </c>
      <c r="C227" s="69" t="s">
        <v>12</v>
      </c>
      <c r="D227" s="86">
        <f t="shared" si="96"/>
        <v>20000</v>
      </c>
      <c r="E227" s="63">
        <v>0</v>
      </c>
      <c r="F227" s="63">
        <v>0</v>
      </c>
      <c r="G227" s="63">
        <v>10000</v>
      </c>
      <c r="H227" s="63">
        <v>10000</v>
      </c>
      <c r="I227" s="44"/>
    </row>
    <row r="228" spans="1:9" ht="15" customHeight="1" x14ac:dyDescent="0.2">
      <c r="A228" s="331"/>
      <c r="B228" s="289"/>
      <c r="C228" s="69" t="s">
        <v>10</v>
      </c>
      <c r="D228" s="86">
        <f t="shared" si="96"/>
        <v>400</v>
      </c>
      <c r="E228" s="63">
        <v>0</v>
      </c>
      <c r="F228" s="63">
        <v>0</v>
      </c>
      <c r="G228" s="63">
        <f>G227*0.02</f>
        <v>200</v>
      </c>
      <c r="H228" s="63">
        <f>H227*0.02</f>
        <v>200</v>
      </c>
      <c r="I228" s="44"/>
    </row>
    <row r="229" spans="1:9" ht="15" customHeight="1" x14ac:dyDescent="0.2">
      <c r="A229" s="331"/>
      <c r="B229" s="289"/>
      <c r="C229" s="65" t="s">
        <v>11</v>
      </c>
      <c r="D229" s="86">
        <f t="shared" si="96"/>
        <v>9000</v>
      </c>
      <c r="E229" s="55">
        <v>9000</v>
      </c>
      <c r="F229" s="55">
        <v>0</v>
      </c>
      <c r="G229" s="55">
        <v>9000</v>
      </c>
      <c r="H229" s="55">
        <v>0</v>
      </c>
      <c r="I229" s="44"/>
    </row>
    <row r="230" spans="1:9" ht="15" customHeight="1" x14ac:dyDescent="0.2">
      <c r="A230" s="331"/>
      <c r="B230" s="289"/>
      <c r="C230" s="65" t="s">
        <v>325</v>
      </c>
      <c r="D230" s="86">
        <f t="shared" si="96"/>
        <v>87000</v>
      </c>
      <c r="E230" s="55">
        <v>111000</v>
      </c>
      <c r="F230" s="55">
        <v>69000</v>
      </c>
      <c r="G230" s="55">
        <v>18000</v>
      </c>
      <c r="H230" s="55">
        <v>0</v>
      </c>
      <c r="I230" s="44"/>
    </row>
    <row r="231" spans="1:9" ht="15" customHeight="1" x14ac:dyDescent="0.2">
      <c r="A231" s="331"/>
      <c r="B231" s="289"/>
      <c r="C231" s="76" t="s">
        <v>245</v>
      </c>
      <c r="D231" s="52">
        <f t="shared" ref="D231:D238" si="97">F231+G231+H231</f>
        <v>116400</v>
      </c>
      <c r="E231" s="56">
        <f>SUM(E227:E230)</f>
        <v>120000</v>
      </c>
      <c r="F231" s="56">
        <f>SUM(F227:F230)</f>
        <v>69000</v>
      </c>
      <c r="G231" s="56">
        <f>SUM(G227:G230)</f>
        <v>37200</v>
      </c>
      <c r="H231" s="56">
        <f>SUM(H227:H230)</f>
        <v>10200</v>
      </c>
      <c r="I231" s="44"/>
    </row>
    <row r="232" spans="1:9" ht="15" customHeight="1" x14ac:dyDescent="0.2">
      <c r="A232" s="332"/>
      <c r="B232" s="289"/>
      <c r="C232" s="76" t="s">
        <v>86</v>
      </c>
      <c r="D232" s="52">
        <f t="shared" si="97"/>
        <v>120000</v>
      </c>
      <c r="E232" s="56">
        <v>70000</v>
      </c>
      <c r="F232" s="56">
        <v>70000</v>
      </c>
      <c r="G232" s="56">
        <v>50000</v>
      </c>
      <c r="H232" s="56">
        <v>0</v>
      </c>
      <c r="I232" s="44"/>
    </row>
    <row r="233" spans="1:9" ht="15" customHeight="1" x14ac:dyDescent="0.2">
      <c r="A233" s="288" t="s">
        <v>49</v>
      </c>
      <c r="B233" s="323" t="s">
        <v>6</v>
      </c>
      <c r="C233" s="85" t="s">
        <v>11</v>
      </c>
      <c r="D233" s="86">
        <f t="shared" si="97"/>
        <v>9000</v>
      </c>
      <c r="E233" s="66">
        <v>9000</v>
      </c>
      <c r="F233" s="55">
        <v>9000</v>
      </c>
      <c r="G233" s="55">
        <v>0</v>
      </c>
      <c r="H233" s="55">
        <v>0</v>
      </c>
      <c r="I233" s="44"/>
    </row>
    <row r="234" spans="1:9" ht="15" customHeight="1" x14ac:dyDescent="0.2">
      <c r="A234" s="288"/>
      <c r="B234" s="324"/>
      <c r="C234" s="68" t="s">
        <v>0</v>
      </c>
      <c r="D234" s="86">
        <f t="shared" si="97"/>
        <v>131000</v>
      </c>
      <c r="E234" s="63">
        <v>111000</v>
      </c>
      <c r="F234" s="63">
        <v>111000</v>
      </c>
      <c r="G234" s="63">
        <v>20000</v>
      </c>
      <c r="H234" s="63">
        <v>0</v>
      </c>
      <c r="I234" s="44"/>
    </row>
    <row r="235" spans="1:9" ht="15" customHeight="1" x14ac:dyDescent="0.2">
      <c r="A235" s="288"/>
      <c r="B235" s="324"/>
      <c r="C235" s="191" t="s">
        <v>12</v>
      </c>
      <c r="D235" s="86">
        <f t="shared" si="97"/>
        <v>50000</v>
      </c>
      <c r="E235" s="63">
        <v>10000</v>
      </c>
      <c r="F235" s="63">
        <v>10000</v>
      </c>
      <c r="G235" s="63">
        <v>30000</v>
      </c>
      <c r="H235" s="63">
        <v>10000</v>
      </c>
      <c r="I235" s="44"/>
    </row>
    <row r="236" spans="1:9" ht="15" customHeight="1" x14ac:dyDescent="0.2">
      <c r="A236" s="288"/>
      <c r="B236" s="324"/>
      <c r="C236" s="191" t="s">
        <v>10</v>
      </c>
      <c r="D236" s="86">
        <f t="shared" si="97"/>
        <v>800</v>
      </c>
      <c r="E236" s="63">
        <v>0</v>
      </c>
      <c r="F236" s="63">
        <v>0</v>
      </c>
      <c r="G236" s="63">
        <f>G235*0.02</f>
        <v>600</v>
      </c>
      <c r="H236" s="63">
        <f>H235*0.02</f>
        <v>200</v>
      </c>
      <c r="I236" s="44"/>
    </row>
    <row r="237" spans="1:9" ht="15" customHeight="1" x14ac:dyDescent="0.2">
      <c r="A237" s="288"/>
      <c r="B237" s="324"/>
      <c r="C237" s="85" t="s">
        <v>178</v>
      </c>
      <c r="D237" s="86">
        <f t="shared" si="97"/>
        <v>0</v>
      </c>
      <c r="E237" s="66">
        <v>0</v>
      </c>
      <c r="F237" s="55">
        <v>0</v>
      </c>
      <c r="G237" s="55">
        <v>0</v>
      </c>
      <c r="H237" s="55">
        <v>0</v>
      </c>
      <c r="I237" s="44"/>
    </row>
    <row r="238" spans="1:9" ht="15" customHeight="1" x14ac:dyDescent="0.2">
      <c r="A238" s="288"/>
      <c r="B238" s="324"/>
      <c r="C238" s="85" t="s">
        <v>10</v>
      </c>
      <c r="D238" s="86">
        <f t="shared" si="97"/>
        <v>0</v>
      </c>
      <c r="E238" s="66">
        <v>0</v>
      </c>
      <c r="F238" s="55">
        <v>0</v>
      </c>
      <c r="G238" s="55">
        <f>G237*0.02</f>
        <v>0</v>
      </c>
      <c r="H238" s="55">
        <f>H237*0.02</f>
        <v>0</v>
      </c>
      <c r="I238" s="44"/>
    </row>
    <row r="239" spans="1:9" ht="15" customHeight="1" x14ac:dyDescent="0.2">
      <c r="A239" s="288"/>
      <c r="B239" s="324"/>
      <c r="C239" s="193" t="s">
        <v>245</v>
      </c>
      <c r="D239" s="52">
        <f t="shared" ref="D239:D244" si="98">F239+G239+H239</f>
        <v>190800</v>
      </c>
      <c r="E239" s="57">
        <f t="shared" ref="E239:H239" si="99">SUM(E233:E238)</f>
        <v>130000</v>
      </c>
      <c r="F239" s="56">
        <f t="shared" si="99"/>
        <v>130000</v>
      </c>
      <c r="G239" s="57">
        <f t="shared" si="99"/>
        <v>50600</v>
      </c>
      <c r="H239" s="57">
        <f t="shared" si="99"/>
        <v>10200</v>
      </c>
      <c r="I239" s="44"/>
    </row>
    <row r="240" spans="1:9" ht="15" customHeight="1" x14ac:dyDescent="0.2">
      <c r="A240" s="288"/>
      <c r="B240" s="325"/>
      <c r="C240" s="77" t="s">
        <v>261</v>
      </c>
      <c r="D240" s="57">
        <f t="shared" si="98"/>
        <v>6600</v>
      </c>
      <c r="E240" s="57">
        <v>2000</v>
      </c>
      <c r="F240" s="56">
        <v>2000</v>
      </c>
      <c r="G240" s="49">
        <f>ROUND(E240*1.08,-2)</f>
        <v>2200</v>
      </c>
      <c r="H240" s="49">
        <f>ROUND(G240*1.08,-2)</f>
        <v>2400</v>
      </c>
      <c r="I240" s="44"/>
    </row>
    <row r="241" spans="1:9" s="81" customFormat="1" ht="15" customHeight="1" x14ac:dyDescent="0.2">
      <c r="A241" s="316" t="s">
        <v>264</v>
      </c>
      <c r="B241" s="316"/>
      <c r="C241" s="190" t="s">
        <v>245</v>
      </c>
      <c r="D241" s="52">
        <f t="shared" si="98"/>
        <v>403200</v>
      </c>
      <c r="E241" s="83">
        <f>E239+E231+E225+E220</f>
        <v>1451600</v>
      </c>
      <c r="F241" s="92">
        <f>F239+F231+F225+F220</f>
        <v>268000</v>
      </c>
      <c r="G241" s="83">
        <f>G239+G231+G225+G220</f>
        <v>114800</v>
      </c>
      <c r="H241" s="83">
        <f>H239+H231+H225+H220</f>
        <v>20400</v>
      </c>
      <c r="I241" s="82"/>
    </row>
    <row r="242" spans="1:9" s="81" customFormat="1" ht="15" customHeight="1" x14ac:dyDescent="0.2">
      <c r="A242" s="316"/>
      <c r="B242" s="316"/>
      <c r="C242" s="190" t="s">
        <v>284</v>
      </c>
      <c r="D242" s="52">
        <f t="shared" si="98"/>
        <v>1070600</v>
      </c>
      <c r="E242" s="83">
        <f>E232+E226+E221</f>
        <v>120000</v>
      </c>
      <c r="F242" s="92">
        <f t="shared" ref="F242:H242" si="100">F232+F226+F221</f>
        <v>1020600</v>
      </c>
      <c r="G242" s="83">
        <f t="shared" si="100"/>
        <v>50000</v>
      </c>
      <c r="H242" s="83">
        <f t="shared" si="100"/>
        <v>0</v>
      </c>
      <c r="I242" s="82"/>
    </row>
    <row r="243" spans="1:9" s="81" customFormat="1" ht="15" customHeight="1" x14ac:dyDescent="0.2">
      <c r="A243" s="316"/>
      <c r="B243" s="316"/>
      <c r="C243" s="190" t="s">
        <v>261</v>
      </c>
      <c r="D243" s="52">
        <f>F243+G243+H243</f>
        <v>10800</v>
      </c>
      <c r="E243" s="83">
        <f>E222+E240</f>
        <v>2000</v>
      </c>
      <c r="F243" s="92">
        <f>F222+F240</f>
        <v>2000</v>
      </c>
      <c r="G243" s="83">
        <f>G222+G240</f>
        <v>4200</v>
      </c>
      <c r="H243" s="83">
        <f>H222+H240</f>
        <v>4600</v>
      </c>
      <c r="I243" s="82"/>
    </row>
    <row r="244" spans="1:9" s="81" customFormat="1" ht="15" customHeight="1" x14ac:dyDescent="0.2">
      <c r="A244" s="316"/>
      <c r="B244" s="316"/>
      <c r="C244" s="190" t="s">
        <v>9</v>
      </c>
      <c r="D244" s="83">
        <f t="shared" si="98"/>
        <v>1484600</v>
      </c>
      <c r="E244" s="83">
        <f t="shared" ref="E244:H244" si="101">SUM(E241:E243)</f>
        <v>1573600</v>
      </c>
      <c r="F244" s="92">
        <f t="shared" ref="F244" si="102">SUM(F241:F243)</f>
        <v>1290600</v>
      </c>
      <c r="G244" s="83">
        <f t="shared" si="101"/>
        <v>169000</v>
      </c>
      <c r="H244" s="83">
        <f t="shared" si="101"/>
        <v>25000</v>
      </c>
      <c r="I244" s="82"/>
    </row>
    <row r="245" spans="1:9" s="81" customFormat="1" ht="15" customHeight="1" x14ac:dyDescent="0.2">
      <c r="A245" s="222" t="s">
        <v>355</v>
      </c>
      <c r="B245" s="222"/>
      <c r="C245" s="222"/>
      <c r="D245" s="222"/>
      <c r="E245" s="222"/>
      <c r="F245" s="203">
        <f>F244</f>
        <v>1290600</v>
      </c>
      <c r="G245" s="203">
        <f>G246+G247+G248+G249</f>
        <v>169000</v>
      </c>
      <c r="H245" s="203">
        <f>H246+H247+H248+H249</f>
        <v>25000</v>
      </c>
      <c r="I245" s="82"/>
    </row>
    <row r="246" spans="1:9" s="81" customFormat="1" ht="15" customHeight="1" x14ac:dyDescent="0.2">
      <c r="A246" s="281" t="s">
        <v>381</v>
      </c>
      <c r="B246" s="281"/>
      <c r="C246" s="281"/>
      <c r="D246" s="281"/>
      <c r="E246" s="281"/>
      <c r="F246" s="202">
        <v>450000</v>
      </c>
      <c r="G246" s="202">
        <v>0</v>
      </c>
      <c r="H246" s="202">
        <v>0</v>
      </c>
      <c r="I246" s="82"/>
    </row>
    <row r="247" spans="1:9" s="81" customFormat="1" ht="15" customHeight="1" x14ac:dyDescent="0.2">
      <c r="A247" s="281" t="s">
        <v>359</v>
      </c>
      <c r="B247" s="281"/>
      <c r="C247" s="281"/>
      <c r="D247" s="281"/>
      <c r="E247" s="281"/>
      <c r="F247" s="207">
        <v>640600</v>
      </c>
      <c r="G247" s="207">
        <v>80000</v>
      </c>
      <c r="H247" s="207">
        <v>0</v>
      </c>
      <c r="I247" s="206"/>
    </row>
    <row r="248" spans="1:9" s="81" customFormat="1" ht="15" customHeight="1" x14ac:dyDescent="0.2">
      <c r="A248" s="281" t="s">
        <v>382</v>
      </c>
      <c r="B248" s="281"/>
      <c r="C248" s="281"/>
      <c r="D248" s="281"/>
      <c r="E248" s="281"/>
      <c r="F248" s="204">
        <v>200000</v>
      </c>
      <c r="G248" s="202">
        <v>89000</v>
      </c>
      <c r="H248" s="202">
        <v>25000</v>
      </c>
      <c r="I248" s="82"/>
    </row>
    <row r="249" spans="1:9" s="81" customFormat="1" ht="15" customHeight="1" x14ac:dyDescent="0.2">
      <c r="A249" s="281" t="s">
        <v>358</v>
      </c>
      <c r="B249" s="281"/>
      <c r="C249" s="281"/>
      <c r="D249" s="281"/>
      <c r="E249" s="281"/>
      <c r="F249" s="207">
        <f>F245-F246-F247-F248</f>
        <v>0</v>
      </c>
      <c r="G249" s="207">
        <v>0</v>
      </c>
      <c r="H249" s="207">
        <v>0</v>
      </c>
      <c r="I249" s="82"/>
    </row>
    <row r="250" spans="1:9" ht="15" customHeight="1" x14ac:dyDescent="0.2">
      <c r="A250" s="309"/>
      <c r="B250" s="310"/>
      <c r="C250" s="310"/>
      <c r="D250" s="310"/>
      <c r="E250" s="310"/>
      <c r="F250" s="310"/>
      <c r="G250" s="310"/>
      <c r="H250" s="311"/>
      <c r="I250" s="44"/>
    </row>
    <row r="251" spans="1:9" ht="15" customHeight="1" x14ac:dyDescent="0.2">
      <c r="A251" s="48" t="s">
        <v>133</v>
      </c>
      <c r="B251" s="285" t="s">
        <v>162</v>
      </c>
      <c r="C251" s="286"/>
      <c r="D251" s="286"/>
      <c r="E251" s="286"/>
      <c r="F251" s="286"/>
      <c r="G251" s="286"/>
      <c r="H251" s="287"/>
      <c r="I251" s="44"/>
    </row>
    <row r="252" spans="1:9" ht="15" customHeight="1" x14ac:dyDescent="0.2">
      <c r="A252" s="54" t="s">
        <v>16</v>
      </c>
      <c r="B252" s="279" t="s">
        <v>186</v>
      </c>
      <c r="C252" s="279"/>
      <c r="D252" s="86">
        <f>F252+G252+H252</f>
        <v>47200</v>
      </c>
      <c r="E252" s="55">
        <v>15000</v>
      </c>
      <c r="F252" s="55">
        <v>15000</v>
      </c>
      <c r="G252" s="55">
        <v>15500</v>
      </c>
      <c r="H252" s="55">
        <f>ROUND(G252+0.08*G252,-2)</f>
        <v>16700</v>
      </c>
      <c r="I252" s="44"/>
    </row>
    <row r="253" spans="1:9" ht="15" customHeight="1" x14ac:dyDescent="0.2">
      <c r="A253" s="54" t="s">
        <v>31</v>
      </c>
      <c r="B253" s="279" t="s">
        <v>163</v>
      </c>
      <c r="C253" s="279"/>
      <c r="D253" s="86">
        <f t="shared" ref="D253:D254" si="103">F253+G253+H253</f>
        <v>20800</v>
      </c>
      <c r="E253" s="55">
        <v>0</v>
      </c>
      <c r="F253" s="55">
        <v>0</v>
      </c>
      <c r="G253" s="55">
        <v>10000</v>
      </c>
      <c r="H253" s="55">
        <f>G253*1.08</f>
        <v>10800</v>
      </c>
      <c r="I253" s="44"/>
    </row>
    <row r="254" spans="1:9" ht="15" customHeight="1" x14ac:dyDescent="0.2">
      <c r="A254" s="54" t="s">
        <v>18</v>
      </c>
      <c r="B254" s="279" t="s">
        <v>25</v>
      </c>
      <c r="C254" s="279"/>
      <c r="D254" s="86">
        <f t="shared" si="103"/>
        <v>31200</v>
      </c>
      <c r="E254" s="55">
        <v>0</v>
      </c>
      <c r="F254" s="55">
        <v>0</v>
      </c>
      <c r="G254" s="55">
        <v>15000</v>
      </c>
      <c r="H254" s="55">
        <f>G254*1.08</f>
        <v>16200.000000000002</v>
      </c>
      <c r="I254" s="44"/>
    </row>
    <row r="255" spans="1:9" ht="15" customHeight="1" x14ac:dyDescent="0.2">
      <c r="A255" s="280" t="s">
        <v>9</v>
      </c>
      <c r="B255" s="280"/>
      <c r="C255" s="280"/>
      <c r="D255" s="52">
        <f>F255+G255+H255</f>
        <v>99200</v>
      </c>
      <c r="E255" s="49">
        <f>SUM(E252:E254)</f>
        <v>15000</v>
      </c>
      <c r="F255" s="49">
        <f>SUM(F252:F254)</f>
        <v>15000</v>
      </c>
      <c r="G255" s="49">
        <f>SUM(G252:G254)</f>
        <v>40500</v>
      </c>
      <c r="H255" s="49">
        <f>SUM(H252:H254)</f>
        <v>43700</v>
      </c>
      <c r="I255" s="44"/>
    </row>
    <row r="256" spans="1:9" ht="15" customHeight="1" x14ac:dyDescent="0.2">
      <c r="A256" s="222" t="s">
        <v>355</v>
      </c>
      <c r="B256" s="222"/>
      <c r="C256" s="222"/>
      <c r="D256" s="222"/>
      <c r="E256" s="222"/>
      <c r="F256" s="203">
        <f t="shared" ref="F256:H257" si="104">F255</f>
        <v>15000</v>
      </c>
      <c r="G256" s="203">
        <f t="shared" si="104"/>
        <v>40500</v>
      </c>
      <c r="H256" s="203">
        <f t="shared" si="104"/>
        <v>43700</v>
      </c>
      <c r="I256" s="44"/>
    </row>
    <row r="257" spans="1:9" ht="15" customHeight="1" x14ac:dyDescent="0.2">
      <c r="A257" s="281" t="s">
        <v>358</v>
      </c>
      <c r="B257" s="281"/>
      <c r="C257" s="281"/>
      <c r="D257" s="281"/>
      <c r="E257" s="281"/>
      <c r="F257" s="202">
        <f t="shared" si="104"/>
        <v>15000</v>
      </c>
      <c r="G257" s="202">
        <f t="shared" si="104"/>
        <v>40500</v>
      </c>
      <c r="H257" s="202">
        <f t="shared" si="104"/>
        <v>43700</v>
      </c>
      <c r="I257" s="44"/>
    </row>
    <row r="258" spans="1:9" ht="15" customHeight="1" x14ac:dyDescent="0.2">
      <c r="A258" s="282"/>
      <c r="B258" s="283"/>
      <c r="C258" s="283"/>
      <c r="D258" s="283"/>
      <c r="E258" s="283"/>
      <c r="F258" s="283"/>
      <c r="G258" s="283"/>
      <c r="H258" s="284"/>
      <c r="I258" s="44"/>
    </row>
    <row r="259" spans="1:9" ht="15" customHeight="1" x14ac:dyDescent="0.2">
      <c r="A259" s="48" t="s">
        <v>134</v>
      </c>
      <c r="B259" s="285" t="s">
        <v>173</v>
      </c>
      <c r="C259" s="286"/>
      <c r="D259" s="286"/>
      <c r="E259" s="286"/>
      <c r="F259" s="286"/>
      <c r="G259" s="286"/>
      <c r="H259" s="287"/>
      <c r="I259" s="44"/>
    </row>
    <row r="260" spans="1:9" ht="15" customHeight="1" x14ac:dyDescent="0.2">
      <c r="A260" s="54" t="s">
        <v>16</v>
      </c>
      <c r="B260" s="315" t="s">
        <v>185</v>
      </c>
      <c r="C260" s="315"/>
      <c r="D260" s="86">
        <f t="shared" ref="D260:D264" si="105">F260+G260+H260</f>
        <v>0</v>
      </c>
      <c r="E260" s="63">
        <v>0</v>
      </c>
      <c r="F260" s="63">
        <v>0</v>
      </c>
      <c r="G260" s="63">
        <v>0</v>
      </c>
      <c r="H260" s="63">
        <v>0</v>
      </c>
      <c r="I260" s="44"/>
    </row>
    <row r="261" spans="1:9" ht="15" customHeight="1" x14ac:dyDescent="0.2">
      <c r="A261" s="54" t="s">
        <v>31</v>
      </c>
      <c r="B261" s="315" t="s">
        <v>276</v>
      </c>
      <c r="C261" s="315"/>
      <c r="D261" s="86">
        <f t="shared" si="105"/>
        <v>175000</v>
      </c>
      <c r="E261" s="63">
        <v>54000</v>
      </c>
      <c r="F261" s="63">
        <v>54000</v>
      </c>
      <c r="G261" s="55">
        <f>ROUND(E261*1.08, -3)</f>
        <v>58000</v>
      </c>
      <c r="H261" s="55">
        <f>ROUND(G261*1.08, -3)</f>
        <v>63000</v>
      </c>
      <c r="I261" s="44"/>
    </row>
    <row r="262" spans="1:9" ht="15" customHeight="1" x14ac:dyDescent="0.2">
      <c r="A262" s="54" t="s">
        <v>18</v>
      </c>
      <c r="B262" s="315" t="s">
        <v>353</v>
      </c>
      <c r="C262" s="315"/>
      <c r="D262" s="86">
        <f t="shared" si="105"/>
        <v>0</v>
      </c>
      <c r="E262" s="63">
        <v>0</v>
      </c>
      <c r="F262" s="63">
        <v>0</v>
      </c>
      <c r="G262" s="63">
        <v>0</v>
      </c>
      <c r="H262" s="63">
        <v>0</v>
      </c>
      <c r="I262" s="44"/>
    </row>
    <row r="263" spans="1:9" ht="15" customHeight="1" x14ac:dyDescent="0.2">
      <c r="A263" s="94" t="s">
        <v>19</v>
      </c>
      <c r="B263" s="315" t="s">
        <v>277</v>
      </c>
      <c r="C263" s="315"/>
      <c r="D263" s="86">
        <f t="shared" si="105"/>
        <v>162000</v>
      </c>
      <c r="E263" s="63">
        <v>50000</v>
      </c>
      <c r="F263" s="63">
        <v>50000</v>
      </c>
      <c r="G263" s="55">
        <f>ROUND(E263*1.08, -3)</f>
        <v>54000</v>
      </c>
      <c r="H263" s="55">
        <f>ROUND(G263*1.08, -3)</f>
        <v>58000</v>
      </c>
      <c r="I263" s="44"/>
    </row>
    <row r="264" spans="1:9" ht="15" customHeight="1" x14ac:dyDescent="0.2">
      <c r="A264" s="94" t="s">
        <v>20</v>
      </c>
      <c r="B264" s="315" t="s">
        <v>137</v>
      </c>
      <c r="C264" s="315"/>
      <c r="D264" s="86">
        <f t="shared" si="105"/>
        <v>204000</v>
      </c>
      <c r="E264" s="73">
        <v>100000</v>
      </c>
      <c r="F264" s="63">
        <v>100000</v>
      </c>
      <c r="G264" s="63">
        <v>50000</v>
      </c>
      <c r="H264" s="63">
        <f>ROUND(G264+0.08*G264,-2)</f>
        <v>54000</v>
      </c>
      <c r="I264" s="44"/>
    </row>
    <row r="265" spans="1:9" ht="15" customHeight="1" x14ac:dyDescent="0.2">
      <c r="A265" s="280" t="s">
        <v>9</v>
      </c>
      <c r="B265" s="280"/>
      <c r="C265" s="280"/>
      <c r="D265" s="52">
        <f>F265+G265+H265</f>
        <v>541000</v>
      </c>
      <c r="E265" s="49">
        <f>SUM(E260:E264)</f>
        <v>204000</v>
      </c>
      <c r="F265" s="49">
        <f>SUM(F260:F264)</f>
        <v>204000</v>
      </c>
      <c r="G265" s="49">
        <f>SUM(G260:G264)</f>
        <v>162000</v>
      </c>
      <c r="H265" s="49">
        <f>SUM(H260:H264)</f>
        <v>175000</v>
      </c>
      <c r="I265" s="44"/>
    </row>
    <row r="266" spans="1:9" ht="15" customHeight="1" x14ac:dyDescent="0.2">
      <c r="A266" s="222" t="s">
        <v>355</v>
      </c>
      <c r="B266" s="222"/>
      <c r="C266" s="222"/>
      <c r="D266" s="222"/>
      <c r="E266" s="222"/>
      <c r="F266" s="153">
        <v>204000</v>
      </c>
      <c r="G266" s="153">
        <f>G267+G268+G269</f>
        <v>162000</v>
      </c>
      <c r="H266" s="153">
        <f>H267+H268+H269</f>
        <v>175000</v>
      </c>
      <c r="I266" s="44"/>
    </row>
    <row r="267" spans="1:9" ht="15" customHeight="1" x14ac:dyDescent="0.2">
      <c r="A267" s="281" t="s">
        <v>359</v>
      </c>
      <c r="B267" s="281"/>
      <c r="C267" s="281"/>
      <c r="D267" s="281"/>
      <c r="E267" s="281"/>
      <c r="F267" s="204">
        <f>75000+50000</f>
        <v>125000</v>
      </c>
      <c r="G267" s="202">
        <v>50000</v>
      </c>
      <c r="H267" s="202">
        <v>54000</v>
      </c>
      <c r="I267" s="44"/>
    </row>
    <row r="268" spans="1:9" ht="15" customHeight="1" x14ac:dyDescent="0.2">
      <c r="A268" s="281" t="s">
        <v>380</v>
      </c>
      <c r="B268" s="281"/>
      <c r="C268" s="281"/>
      <c r="D268" s="281"/>
      <c r="E268" s="281"/>
      <c r="F268" s="207">
        <v>25000</v>
      </c>
      <c r="G268" s="207">
        <v>27000</v>
      </c>
      <c r="H268" s="207">
        <v>30000</v>
      </c>
      <c r="I268" s="44"/>
    </row>
    <row r="269" spans="1:9" ht="15" customHeight="1" x14ac:dyDescent="0.2">
      <c r="A269" s="281" t="s">
        <v>358</v>
      </c>
      <c r="B269" s="281"/>
      <c r="C269" s="281"/>
      <c r="D269" s="281"/>
      <c r="E269" s="281"/>
      <c r="F269" s="204">
        <f>F266-F267-F268</f>
        <v>54000</v>
      </c>
      <c r="G269" s="202">
        <f>G265-G267-G268</f>
        <v>85000</v>
      </c>
      <c r="H269" s="202">
        <f>H265-H267-H268</f>
        <v>91000</v>
      </c>
      <c r="I269" s="44"/>
    </row>
    <row r="270" spans="1:9" ht="15" customHeight="1" x14ac:dyDescent="0.2">
      <c r="A270" s="282"/>
      <c r="B270" s="283"/>
      <c r="C270" s="283"/>
      <c r="D270" s="283"/>
      <c r="E270" s="283"/>
      <c r="F270" s="283"/>
      <c r="G270" s="283"/>
      <c r="H270" s="284"/>
      <c r="I270" s="44"/>
    </row>
    <row r="271" spans="1:9" ht="15" customHeight="1" x14ac:dyDescent="0.2">
      <c r="A271" s="48" t="s">
        <v>135</v>
      </c>
      <c r="B271" s="317" t="s">
        <v>176</v>
      </c>
      <c r="C271" s="318"/>
      <c r="D271" s="318"/>
      <c r="E271" s="318"/>
      <c r="F271" s="318"/>
      <c r="G271" s="318"/>
      <c r="H271" s="318"/>
      <c r="I271" s="90"/>
    </row>
    <row r="272" spans="1:9" ht="15" customHeight="1" x14ac:dyDescent="0.2">
      <c r="A272" s="51" t="s">
        <v>16</v>
      </c>
      <c r="B272" s="290" t="s">
        <v>231</v>
      </c>
      <c r="C272" s="290"/>
      <c r="D272" s="86">
        <f t="shared" ref="D272:D274" si="106">F272+G272+H272</f>
        <v>0</v>
      </c>
      <c r="E272" s="74">
        <v>0</v>
      </c>
      <c r="F272" s="70">
        <v>0</v>
      </c>
      <c r="G272" s="73">
        <v>0</v>
      </c>
      <c r="H272" s="73">
        <v>0</v>
      </c>
    </row>
    <row r="273" spans="1:9" ht="15" customHeight="1" x14ac:dyDescent="0.2">
      <c r="A273" s="51" t="s">
        <v>31</v>
      </c>
      <c r="B273" s="291" t="s">
        <v>335</v>
      </c>
      <c r="C273" s="291"/>
      <c r="D273" s="86">
        <f>F273+G273+H273</f>
        <v>86000</v>
      </c>
      <c r="E273" s="38">
        <v>0</v>
      </c>
      <c r="F273" s="188">
        <v>86000</v>
      </c>
      <c r="G273" s="38">
        <v>0</v>
      </c>
      <c r="H273" s="38">
        <v>0</v>
      </c>
    </row>
    <row r="274" spans="1:9" ht="15" customHeight="1" x14ac:dyDescent="0.2">
      <c r="A274" s="51" t="s">
        <v>18</v>
      </c>
      <c r="B274" s="291" t="s">
        <v>336</v>
      </c>
      <c r="C274" s="291"/>
      <c r="D274" s="86">
        <f t="shared" si="106"/>
        <v>32000</v>
      </c>
      <c r="E274" s="23">
        <v>0</v>
      </c>
      <c r="F274" s="23">
        <v>32000</v>
      </c>
      <c r="G274" s="15">
        <v>0</v>
      </c>
      <c r="H274" s="15">
        <v>0</v>
      </c>
    </row>
    <row r="275" spans="1:9" ht="15" customHeight="1" x14ac:dyDescent="0.2">
      <c r="A275" s="282" t="s">
        <v>243</v>
      </c>
      <c r="B275" s="283"/>
      <c r="C275" s="284"/>
      <c r="D275" s="52">
        <f>F275+G275+H275</f>
        <v>118000</v>
      </c>
      <c r="E275" s="72">
        <f>SUM(E272:E274)</f>
        <v>0</v>
      </c>
      <c r="F275" s="72">
        <f>SUM(F272:F274)</f>
        <v>118000</v>
      </c>
      <c r="G275" s="72">
        <f>SUM(G272:G274)</f>
        <v>0</v>
      </c>
      <c r="H275" s="72">
        <f>SUM(H272:H274)</f>
        <v>0</v>
      </c>
    </row>
    <row r="276" spans="1:9" ht="15" customHeight="1" x14ac:dyDescent="0.2">
      <c r="A276" s="222" t="s">
        <v>355</v>
      </c>
      <c r="B276" s="222"/>
      <c r="C276" s="222"/>
      <c r="D276" s="222"/>
      <c r="E276" s="222"/>
      <c r="F276" s="153">
        <v>118000</v>
      </c>
      <c r="G276" s="72">
        <f t="shared" ref="G276:H276" si="107">SUM(G273:G275)</f>
        <v>0</v>
      </c>
      <c r="H276" s="72">
        <f t="shared" si="107"/>
        <v>0</v>
      </c>
    </row>
    <row r="277" spans="1:9" ht="15" customHeight="1" x14ac:dyDescent="0.2">
      <c r="A277" s="281" t="s">
        <v>359</v>
      </c>
      <c r="B277" s="281"/>
      <c r="C277" s="281"/>
      <c r="D277" s="281"/>
      <c r="E277" s="281"/>
      <c r="F277" s="204">
        <v>86000</v>
      </c>
      <c r="G277" s="70">
        <f t="shared" ref="G277:H277" si="108">SUM(G274:G276)</f>
        <v>0</v>
      </c>
      <c r="H277" s="70">
        <f t="shared" si="108"/>
        <v>0</v>
      </c>
    </row>
    <row r="278" spans="1:9" ht="15" customHeight="1" x14ac:dyDescent="0.2">
      <c r="A278" s="281" t="s">
        <v>358</v>
      </c>
      <c r="B278" s="281"/>
      <c r="C278" s="281"/>
      <c r="D278" s="281"/>
      <c r="E278" s="281"/>
      <c r="F278" s="207">
        <v>32000</v>
      </c>
      <c r="G278" s="70">
        <f t="shared" ref="G278:H278" si="109">SUM(G275:G277)</f>
        <v>0</v>
      </c>
      <c r="H278" s="70">
        <f t="shared" si="109"/>
        <v>0</v>
      </c>
    </row>
    <row r="279" spans="1:9" ht="15" customHeight="1" x14ac:dyDescent="0.2">
      <c r="A279" s="282"/>
      <c r="B279" s="283"/>
      <c r="C279" s="283"/>
      <c r="D279" s="283"/>
      <c r="E279" s="283"/>
      <c r="F279" s="283"/>
      <c r="G279" s="283"/>
      <c r="H279" s="284"/>
      <c r="I279" s="44"/>
    </row>
    <row r="280" spans="1:9" ht="15" customHeight="1" x14ac:dyDescent="0.2">
      <c r="A280" s="48" t="s">
        <v>136</v>
      </c>
      <c r="B280" s="285" t="s">
        <v>140</v>
      </c>
      <c r="C280" s="286"/>
      <c r="D280" s="286"/>
      <c r="E280" s="286"/>
      <c r="F280" s="286"/>
      <c r="G280" s="286"/>
      <c r="H280" s="287"/>
      <c r="I280" s="44"/>
    </row>
    <row r="281" spans="1:9" ht="15" customHeight="1" x14ac:dyDescent="0.2">
      <c r="A281" s="282" t="s">
        <v>243</v>
      </c>
      <c r="B281" s="283"/>
      <c r="C281" s="284"/>
      <c r="D281" s="52">
        <f>F281+G281+H281</f>
        <v>110000</v>
      </c>
      <c r="E281" s="49">
        <v>10000</v>
      </c>
      <c r="F281" s="49">
        <v>10000</v>
      </c>
      <c r="G281" s="56">
        <v>50000</v>
      </c>
      <c r="H281" s="56">
        <v>50000</v>
      </c>
      <c r="I281" s="44"/>
    </row>
    <row r="282" spans="1:9" ht="15" customHeight="1" x14ac:dyDescent="0.2">
      <c r="A282" s="222" t="s">
        <v>355</v>
      </c>
      <c r="B282" s="222"/>
      <c r="C282" s="222"/>
      <c r="D282" s="222"/>
      <c r="E282" s="222"/>
      <c r="F282" s="203">
        <f t="shared" ref="F282:H283" si="110">F281</f>
        <v>10000</v>
      </c>
      <c r="G282" s="203">
        <f t="shared" si="110"/>
        <v>50000</v>
      </c>
      <c r="H282" s="203">
        <f t="shared" si="110"/>
        <v>50000</v>
      </c>
      <c r="I282" s="44"/>
    </row>
    <row r="283" spans="1:9" ht="15" customHeight="1" x14ac:dyDescent="0.2">
      <c r="A283" s="281" t="s">
        <v>358</v>
      </c>
      <c r="B283" s="281"/>
      <c r="C283" s="281"/>
      <c r="D283" s="281"/>
      <c r="E283" s="281"/>
      <c r="F283" s="202">
        <f t="shared" si="110"/>
        <v>10000</v>
      </c>
      <c r="G283" s="202">
        <f t="shared" si="110"/>
        <v>50000</v>
      </c>
      <c r="H283" s="202">
        <f t="shared" si="110"/>
        <v>50000</v>
      </c>
      <c r="I283" s="44"/>
    </row>
    <row r="284" spans="1:9" ht="15" customHeight="1" x14ac:dyDescent="0.2">
      <c r="A284" s="282"/>
      <c r="B284" s="283"/>
      <c r="C284" s="283"/>
      <c r="D284" s="283"/>
      <c r="E284" s="283"/>
      <c r="F284" s="283"/>
      <c r="G284" s="283"/>
      <c r="H284" s="284"/>
      <c r="I284" s="44"/>
    </row>
    <row r="285" spans="1:9" ht="15" customHeight="1" x14ac:dyDescent="0.2">
      <c r="A285" s="48" t="s">
        <v>138</v>
      </c>
      <c r="B285" s="285" t="s">
        <v>141</v>
      </c>
      <c r="C285" s="286"/>
      <c r="D285" s="286"/>
      <c r="E285" s="286"/>
      <c r="F285" s="286"/>
      <c r="G285" s="286"/>
      <c r="H285" s="287"/>
      <c r="I285" s="44"/>
    </row>
    <row r="286" spans="1:9" s="80" customFormat="1" ht="15" customHeight="1" x14ac:dyDescent="0.2">
      <c r="A286" s="78" t="s">
        <v>43</v>
      </c>
      <c r="B286" s="319" t="s">
        <v>200</v>
      </c>
      <c r="C286" s="319"/>
      <c r="D286" s="86">
        <f t="shared" ref="D286:D290" si="111">F286+G286+H286</f>
        <v>120000</v>
      </c>
      <c r="E286" s="84">
        <v>120000</v>
      </c>
      <c r="F286" s="88">
        <v>120000</v>
      </c>
      <c r="G286" s="88">
        <v>0</v>
      </c>
      <c r="H286" s="88">
        <v>0</v>
      </c>
      <c r="I286" s="79"/>
    </row>
    <row r="287" spans="1:9" s="80" customFormat="1" ht="15" customHeight="1" x14ac:dyDescent="0.2">
      <c r="A287" s="78" t="s">
        <v>17</v>
      </c>
      <c r="B287" s="319" t="s">
        <v>10</v>
      </c>
      <c r="C287" s="319"/>
      <c r="D287" s="86">
        <f t="shared" si="111"/>
        <v>0</v>
      </c>
      <c r="E287" s="88">
        <v>0</v>
      </c>
      <c r="F287" s="88">
        <v>0</v>
      </c>
      <c r="G287" s="88">
        <f>G286*0.02</f>
        <v>0</v>
      </c>
      <c r="H287" s="88">
        <v>0</v>
      </c>
      <c r="I287" s="79"/>
    </row>
    <row r="288" spans="1:9" s="80" customFormat="1" ht="15" customHeight="1" x14ac:dyDescent="0.2">
      <c r="A288" s="78" t="s">
        <v>48</v>
      </c>
      <c r="B288" s="319" t="s">
        <v>40</v>
      </c>
      <c r="C288" s="319"/>
      <c r="D288" s="86">
        <f t="shared" si="111"/>
        <v>3000</v>
      </c>
      <c r="E288" s="88">
        <v>13000</v>
      </c>
      <c r="F288" s="88">
        <v>0</v>
      </c>
      <c r="G288" s="88">
        <v>3000</v>
      </c>
      <c r="H288" s="88">
        <v>0</v>
      </c>
      <c r="I288" s="79"/>
    </row>
    <row r="289" spans="1:9" s="80" customFormat="1" ht="15" customHeight="1" x14ac:dyDescent="0.2">
      <c r="A289" s="78" t="s">
        <v>49</v>
      </c>
      <c r="B289" s="319" t="s">
        <v>179</v>
      </c>
      <c r="C289" s="319"/>
      <c r="D289" s="86">
        <f t="shared" si="111"/>
        <v>14000</v>
      </c>
      <c r="E289" s="88">
        <v>14000</v>
      </c>
      <c r="F289" s="88">
        <v>14000</v>
      </c>
      <c r="G289" s="88">
        <v>0</v>
      </c>
      <c r="H289" s="88">
        <v>0</v>
      </c>
      <c r="I289" s="79"/>
    </row>
    <row r="290" spans="1:9" s="80" customFormat="1" ht="15" customHeight="1" x14ac:dyDescent="0.2">
      <c r="A290" s="78" t="s">
        <v>50</v>
      </c>
      <c r="B290" s="319" t="s">
        <v>1</v>
      </c>
      <c r="C290" s="319"/>
      <c r="D290" s="86">
        <f t="shared" si="111"/>
        <v>35000</v>
      </c>
      <c r="E290" s="88">
        <v>110000</v>
      </c>
      <c r="F290" s="88">
        <v>0</v>
      </c>
      <c r="G290" s="87">
        <v>15000</v>
      </c>
      <c r="H290" s="88">
        <v>20000</v>
      </c>
      <c r="I290" s="79"/>
    </row>
    <row r="291" spans="1:9" ht="15" customHeight="1" x14ac:dyDescent="0.2">
      <c r="A291" s="282" t="s">
        <v>243</v>
      </c>
      <c r="B291" s="283"/>
      <c r="C291" s="284"/>
      <c r="D291" s="52">
        <f t="shared" ref="D291:D294" si="112">F291+G291+H291</f>
        <v>172000</v>
      </c>
      <c r="E291" s="49">
        <f t="shared" ref="E291:H291" si="113">SUM(E286:E290)</f>
        <v>257000</v>
      </c>
      <c r="F291" s="49">
        <f t="shared" ref="F291" si="114">SUM(F286:F290)</f>
        <v>134000</v>
      </c>
      <c r="G291" s="49">
        <f t="shared" si="113"/>
        <v>18000</v>
      </c>
      <c r="H291" s="49">
        <f t="shared" si="113"/>
        <v>20000</v>
      </c>
      <c r="I291" s="44"/>
    </row>
    <row r="292" spans="1:9" ht="15" customHeight="1" x14ac:dyDescent="0.2">
      <c r="A292" s="282" t="s">
        <v>257</v>
      </c>
      <c r="B292" s="283"/>
      <c r="C292" s="284"/>
      <c r="D292" s="52">
        <f t="shared" si="112"/>
        <v>23000</v>
      </c>
      <c r="E292" s="56">
        <v>10000</v>
      </c>
      <c r="F292" s="56">
        <v>0</v>
      </c>
      <c r="G292" s="56">
        <f>ROUND(E292*1.08, -3)</f>
        <v>11000</v>
      </c>
      <c r="H292" s="56">
        <f>ROUND(G292*1.08, -3)</f>
        <v>12000</v>
      </c>
      <c r="I292" s="44"/>
    </row>
    <row r="293" spans="1:9" ht="15" customHeight="1" x14ac:dyDescent="0.2">
      <c r="A293" s="282" t="s">
        <v>260</v>
      </c>
      <c r="B293" s="283"/>
      <c r="C293" s="284"/>
      <c r="D293" s="52">
        <f t="shared" si="112"/>
        <v>23000</v>
      </c>
      <c r="E293" s="56">
        <v>10000</v>
      </c>
      <c r="F293" s="56">
        <v>0</v>
      </c>
      <c r="G293" s="56">
        <f>ROUND(E293*1.08, -3)</f>
        <v>11000</v>
      </c>
      <c r="H293" s="56">
        <f>ROUND(G293*1.08, -3)</f>
        <v>12000</v>
      </c>
      <c r="I293" s="44"/>
    </row>
    <row r="294" spans="1:9" ht="15" customHeight="1" x14ac:dyDescent="0.2">
      <c r="A294" s="280" t="s">
        <v>9</v>
      </c>
      <c r="B294" s="280"/>
      <c r="C294" s="280"/>
      <c r="D294" s="52">
        <f t="shared" si="112"/>
        <v>218000</v>
      </c>
      <c r="E294" s="49">
        <f>SUM(E291:E293)</f>
        <v>277000</v>
      </c>
      <c r="F294" s="49">
        <f>SUM(F291:F293)</f>
        <v>134000</v>
      </c>
      <c r="G294" s="49">
        <f t="shared" ref="G294:H294" si="115">SUM(G291:G293)</f>
        <v>40000</v>
      </c>
      <c r="H294" s="49">
        <f t="shared" si="115"/>
        <v>44000</v>
      </c>
      <c r="I294" s="44"/>
    </row>
    <row r="295" spans="1:9" ht="15" customHeight="1" x14ac:dyDescent="0.2">
      <c r="A295" s="222" t="s">
        <v>355</v>
      </c>
      <c r="B295" s="222"/>
      <c r="C295" s="222"/>
      <c r="D295" s="222"/>
      <c r="E295" s="222"/>
      <c r="F295" s="203">
        <f t="shared" ref="F295:H296" si="116">F294</f>
        <v>134000</v>
      </c>
      <c r="G295" s="203">
        <f t="shared" si="116"/>
        <v>40000</v>
      </c>
      <c r="H295" s="203">
        <f t="shared" si="116"/>
        <v>44000</v>
      </c>
      <c r="I295" s="44"/>
    </row>
    <row r="296" spans="1:9" ht="15" customHeight="1" x14ac:dyDescent="0.2">
      <c r="A296" s="281" t="s">
        <v>358</v>
      </c>
      <c r="B296" s="281"/>
      <c r="C296" s="281"/>
      <c r="D296" s="281"/>
      <c r="E296" s="281"/>
      <c r="F296" s="202">
        <f t="shared" si="116"/>
        <v>134000</v>
      </c>
      <c r="G296" s="202">
        <f t="shared" si="116"/>
        <v>40000</v>
      </c>
      <c r="H296" s="202">
        <f t="shared" si="116"/>
        <v>44000</v>
      </c>
      <c r="I296" s="44"/>
    </row>
    <row r="297" spans="1:9" ht="15" customHeight="1" x14ac:dyDescent="0.2">
      <c r="A297" s="282"/>
      <c r="B297" s="283"/>
      <c r="C297" s="283"/>
      <c r="D297" s="283"/>
      <c r="E297" s="283"/>
      <c r="F297" s="283"/>
      <c r="G297" s="283"/>
      <c r="H297" s="284"/>
      <c r="I297" s="44"/>
    </row>
    <row r="298" spans="1:9" ht="15" customHeight="1" x14ac:dyDescent="0.2">
      <c r="A298" s="48" t="s">
        <v>139</v>
      </c>
      <c r="B298" s="285" t="s">
        <v>59</v>
      </c>
      <c r="C298" s="286"/>
      <c r="D298" s="286"/>
      <c r="E298" s="286"/>
      <c r="F298" s="286"/>
      <c r="G298" s="286"/>
      <c r="H298" s="287"/>
      <c r="I298" s="44"/>
    </row>
    <row r="299" spans="1:9" ht="15" customHeight="1" x14ac:dyDescent="0.2">
      <c r="A299" s="54" t="s">
        <v>43</v>
      </c>
      <c r="B299" s="279" t="s">
        <v>0</v>
      </c>
      <c r="C299" s="279"/>
      <c r="D299" s="86">
        <f t="shared" ref="D299:D301" si="117">F299+G299+H299</f>
        <v>50000</v>
      </c>
      <c r="E299" s="55">
        <v>10000</v>
      </c>
      <c r="F299" s="55">
        <v>0</v>
      </c>
      <c r="G299" s="55">
        <v>50000</v>
      </c>
      <c r="H299" s="55">
        <v>0</v>
      </c>
      <c r="I299" s="44"/>
    </row>
    <row r="300" spans="1:9" ht="15" customHeight="1" x14ac:dyDescent="0.2">
      <c r="A300" s="54" t="s">
        <v>17</v>
      </c>
      <c r="B300" s="279" t="s">
        <v>63</v>
      </c>
      <c r="C300" s="279"/>
      <c r="D300" s="86">
        <f t="shared" si="117"/>
        <v>50000</v>
      </c>
      <c r="E300" s="55">
        <v>0</v>
      </c>
      <c r="F300" s="55">
        <v>0</v>
      </c>
      <c r="G300" s="55">
        <v>50000</v>
      </c>
      <c r="H300" s="55">
        <v>0</v>
      </c>
      <c r="I300" s="44"/>
    </row>
    <row r="301" spans="1:9" ht="15" customHeight="1" x14ac:dyDescent="0.2">
      <c r="A301" s="54" t="s">
        <v>48</v>
      </c>
      <c r="B301" s="322" t="s">
        <v>10</v>
      </c>
      <c r="C301" s="322"/>
      <c r="D301" s="86">
        <f t="shared" si="117"/>
        <v>2000</v>
      </c>
      <c r="E301" s="55">
        <v>0</v>
      </c>
      <c r="F301" s="55">
        <v>0</v>
      </c>
      <c r="G301" s="55">
        <v>2000</v>
      </c>
      <c r="H301" s="55">
        <f>0.05*H300</f>
        <v>0</v>
      </c>
      <c r="I301" s="44"/>
    </row>
    <row r="302" spans="1:9" ht="15" customHeight="1" x14ac:dyDescent="0.2">
      <c r="A302" s="282" t="s">
        <v>243</v>
      </c>
      <c r="B302" s="283"/>
      <c r="C302" s="284"/>
      <c r="D302" s="52">
        <f t="shared" ref="D302:D304" si="118">F302+G302+H302</f>
        <v>102000</v>
      </c>
      <c r="E302" s="49">
        <f t="shared" ref="E302:H302" si="119">SUM(E299:E301)</f>
        <v>10000</v>
      </c>
      <c r="F302" s="49">
        <v>0</v>
      </c>
      <c r="G302" s="49">
        <f t="shared" si="119"/>
        <v>102000</v>
      </c>
      <c r="H302" s="49">
        <f t="shared" si="119"/>
        <v>0</v>
      </c>
      <c r="I302" s="44"/>
    </row>
    <row r="303" spans="1:9" ht="15" customHeight="1" x14ac:dyDescent="0.2">
      <c r="A303" s="282" t="s">
        <v>286</v>
      </c>
      <c r="B303" s="283"/>
      <c r="C303" s="284"/>
      <c r="D303" s="52">
        <f t="shared" si="118"/>
        <v>50000</v>
      </c>
      <c r="E303" s="56">
        <v>0</v>
      </c>
      <c r="F303" s="56">
        <v>0</v>
      </c>
      <c r="G303" s="56">
        <v>50000</v>
      </c>
      <c r="H303" s="56">
        <v>0</v>
      </c>
      <c r="I303" s="44"/>
    </row>
    <row r="304" spans="1:9" ht="15" customHeight="1" x14ac:dyDescent="0.2">
      <c r="A304" s="282" t="s">
        <v>8</v>
      </c>
      <c r="B304" s="283"/>
      <c r="C304" s="284"/>
      <c r="D304" s="52">
        <f t="shared" si="118"/>
        <v>254000</v>
      </c>
      <c r="E304" s="49">
        <f>SUM(E299:E303)</f>
        <v>20000</v>
      </c>
      <c r="F304" s="49">
        <v>0</v>
      </c>
      <c r="G304" s="49">
        <f>SUM(G299:G303)</f>
        <v>254000</v>
      </c>
      <c r="H304" s="49">
        <f>SUM(H299:H302)</f>
        <v>0</v>
      </c>
      <c r="I304" s="44"/>
    </row>
    <row r="305" spans="1:9" ht="15" customHeight="1" x14ac:dyDescent="0.2">
      <c r="A305" s="222" t="s">
        <v>355</v>
      </c>
      <c r="B305" s="222"/>
      <c r="C305" s="222"/>
      <c r="D305" s="222"/>
      <c r="E305" s="222"/>
      <c r="F305" s="203">
        <f t="shared" ref="F305:H306" si="120">F304</f>
        <v>0</v>
      </c>
      <c r="G305" s="203">
        <f t="shared" si="120"/>
        <v>254000</v>
      </c>
      <c r="H305" s="203">
        <f t="shared" si="120"/>
        <v>0</v>
      </c>
      <c r="I305" s="44"/>
    </row>
    <row r="306" spans="1:9" ht="15" customHeight="1" x14ac:dyDescent="0.2">
      <c r="A306" s="281" t="s">
        <v>359</v>
      </c>
      <c r="B306" s="281"/>
      <c r="C306" s="281"/>
      <c r="D306" s="281"/>
      <c r="E306" s="281"/>
      <c r="F306" s="202">
        <f t="shared" si="120"/>
        <v>0</v>
      </c>
      <c r="G306" s="202">
        <f t="shared" si="120"/>
        <v>254000</v>
      </c>
      <c r="H306" s="202">
        <f t="shared" si="120"/>
        <v>0</v>
      </c>
      <c r="I306" s="44"/>
    </row>
    <row r="307" spans="1:9" ht="15" customHeight="1" x14ac:dyDescent="0.2">
      <c r="A307" s="282"/>
      <c r="B307" s="283"/>
      <c r="C307" s="283"/>
      <c r="D307" s="283"/>
      <c r="E307" s="283"/>
      <c r="F307" s="283"/>
      <c r="G307" s="283"/>
      <c r="H307" s="284"/>
      <c r="I307" s="44"/>
    </row>
    <row r="308" spans="1:9" ht="15" customHeight="1" x14ac:dyDescent="0.2">
      <c r="A308" s="48" t="s">
        <v>142</v>
      </c>
      <c r="B308" s="285" t="s">
        <v>182</v>
      </c>
      <c r="C308" s="286"/>
      <c r="D308" s="286"/>
      <c r="E308" s="286"/>
      <c r="F308" s="286"/>
      <c r="G308" s="286"/>
      <c r="H308" s="287"/>
      <c r="I308" s="44"/>
    </row>
    <row r="309" spans="1:9" ht="15" customHeight="1" x14ac:dyDescent="0.2">
      <c r="A309" s="54" t="s">
        <v>16</v>
      </c>
      <c r="B309" s="279" t="s">
        <v>11</v>
      </c>
      <c r="C309" s="279"/>
      <c r="D309" s="86">
        <f t="shared" ref="D309:D310" si="121">F309+G309+H309</f>
        <v>4000</v>
      </c>
      <c r="E309" s="66">
        <v>0</v>
      </c>
      <c r="F309" s="55">
        <v>0</v>
      </c>
      <c r="G309" s="66">
        <v>4000</v>
      </c>
      <c r="H309" s="55">
        <v>0</v>
      </c>
      <c r="I309" s="44"/>
    </row>
    <row r="310" spans="1:9" ht="15" customHeight="1" x14ac:dyDescent="0.2">
      <c r="A310" s="54" t="s">
        <v>31</v>
      </c>
      <c r="B310" s="279" t="s">
        <v>0</v>
      </c>
      <c r="C310" s="279"/>
      <c r="D310" s="86">
        <f t="shared" si="121"/>
        <v>260000</v>
      </c>
      <c r="E310" s="66">
        <v>0</v>
      </c>
      <c r="F310" s="55">
        <v>0</v>
      </c>
      <c r="G310" s="66">
        <v>260000</v>
      </c>
      <c r="H310" s="55">
        <v>0</v>
      </c>
      <c r="I310" s="44"/>
    </row>
    <row r="311" spans="1:9" ht="15" customHeight="1" x14ac:dyDescent="0.2">
      <c r="A311" s="99" t="s">
        <v>18</v>
      </c>
      <c r="B311" s="322" t="s">
        <v>10</v>
      </c>
      <c r="C311" s="322"/>
      <c r="D311" s="86">
        <f>F311+G311+H311</f>
        <v>3000</v>
      </c>
      <c r="E311" s="66">
        <v>0</v>
      </c>
      <c r="F311" s="55">
        <v>0</v>
      </c>
      <c r="G311" s="66">
        <v>3000</v>
      </c>
      <c r="H311" s="55">
        <v>0</v>
      </c>
      <c r="I311" s="44"/>
    </row>
    <row r="312" spans="1:9" ht="15" customHeight="1" x14ac:dyDescent="0.2">
      <c r="A312" s="282" t="s">
        <v>243</v>
      </c>
      <c r="B312" s="283"/>
      <c r="C312" s="284"/>
      <c r="D312" s="52">
        <f>F312+G312+H312</f>
        <v>267000</v>
      </c>
      <c r="E312" s="57">
        <f>SUM(E309:E311)</f>
        <v>0</v>
      </c>
      <c r="F312" s="56">
        <v>0</v>
      </c>
      <c r="G312" s="57">
        <f t="shared" ref="G312:H312" si="122">SUM(G309:G311)</f>
        <v>267000</v>
      </c>
      <c r="H312" s="57">
        <f t="shared" si="122"/>
        <v>0</v>
      </c>
      <c r="I312" s="44"/>
    </row>
    <row r="313" spans="1:9" ht="15" customHeight="1" x14ac:dyDescent="0.2">
      <c r="A313" s="282" t="s">
        <v>284</v>
      </c>
      <c r="B313" s="283"/>
      <c r="C313" s="284"/>
      <c r="D313" s="52">
        <f t="shared" ref="D313:D314" si="123">F313+G313+H313</f>
        <v>1170000</v>
      </c>
      <c r="E313" s="57">
        <v>0</v>
      </c>
      <c r="F313" s="56">
        <v>0</v>
      </c>
      <c r="G313" s="57">
        <v>1170000</v>
      </c>
      <c r="H313" s="56">
        <v>0</v>
      </c>
      <c r="I313" s="44"/>
    </row>
    <row r="314" spans="1:9" ht="15" customHeight="1" x14ac:dyDescent="0.2">
      <c r="A314" s="282" t="s">
        <v>8</v>
      </c>
      <c r="B314" s="283"/>
      <c r="C314" s="284"/>
      <c r="D314" s="52">
        <f t="shared" si="123"/>
        <v>1437000</v>
      </c>
      <c r="E314" s="57">
        <f>SUM(E312:E313)</f>
        <v>0</v>
      </c>
      <c r="F314" s="56">
        <v>0</v>
      </c>
      <c r="G314" s="57">
        <f t="shared" ref="G314:H314" si="124">SUM(G312:G313)</f>
        <v>1437000</v>
      </c>
      <c r="H314" s="57">
        <f t="shared" si="124"/>
        <v>0</v>
      </c>
      <c r="I314" s="44"/>
    </row>
    <row r="315" spans="1:9" ht="15" customHeight="1" x14ac:dyDescent="0.2">
      <c r="A315" s="223" t="s">
        <v>355</v>
      </c>
      <c r="B315" s="224"/>
      <c r="C315" s="224"/>
      <c r="D315" s="224"/>
      <c r="E315" s="226"/>
      <c r="F315" s="203">
        <f t="shared" ref="F315:H316" si="125">F314</f>
        <v>0</v>
      </c>
      <c r="G315" s="203">
        <f t="shared" si="125"/>
        <v>1437000</v>
      </c>
      <c r="H315" s="203">
        <f t="shared" si="125"/>
        <v>0</v>
      </c>
      <c r="I315" s="44"/>
    </row>
    <row r="316" spans="1:9" ht="15" customHeight="1" x14ac:dyDescent="0.2">
      <c r="A316" s="281" t="s">
        <v>359</v>
      </c>
      <c r="B316" s="281"/>
      <c r="C316" s="281"/>
      <c r="D316" s="281"/>
      <c r="E316" s="281"/>
      <c r="F316" s="202">
        <f t="shared" si="125"/>
        <v>0</v>
      </c>
      <c r="G316" s="202">
        <f t="shared" si="125"/>
        <v>1437000</v>
      </c>
      <c r="H316" s="202">
        <f t="shared" si="125"/>
        <v>0</v>
      </c>
      <c r="I316" s="44"/>
    </row>
    <row r="317" spans="1:9" ht="15" customHeight="1" x14ac:dyDescent="0.2">
      <c r="A317" s="312"/>
      <c r="B317" s="313"/>
      <c r="C317" s="313"/>
      <c r="D317" s="313"/>
      <c r="E317" s="313"/>
      <c r="F317" s="313"/>
      <c r="G317" s="313"/>
      <c r="H317" s="314"/>
      <c r="I317" s="44"/>
    </row>
    <row r="318" spans="1:9" ht="15" customHeight="1" x14ac:dyDescent="0.2">
      <c r="A318" s="48" t="s">
        <v>238</v>
      </c>
      <c r="B318" s="285" t="s">
        <v>188</v>
      </c>
      <c r="C318" s="286"/>
      <c r="D318" s="286"/>
      <c r="E318" s="286"/>
      <c r="F318" s="286"/>
      <c r="G318" s="286"/>
      <c r="H318" s="287"/>
    </row>
    <row r="319" spans="1:9" ht="15" customHeight="1" x14ac:dyDescent="0.2">
      <c r="A319" s="282" t="s">
        <v>243</v>
      </c>
      <c r="B319" s="283"/>
      <c r="C319" s="284"/>
      <c r="D319" s="52">
        <f>F319+G319+H319</f>
        <v>5000</v>
      </c>
      <c r="E319" s="57">
        <v>5000</v>
      </c>
      <c r="F319" s="56">
        <v>0</v>
      </c>
      <c r="G319" s="56">
        <v>5000</v>
      </c>
      <c r="H319" s="56">
        <v>0</v>
      </c>
    </row>
    <row r="320" spans="1:9" ht="15" customHeight="1" x14ac:dyDescent="0.2">
      <c r="A320" s="222" t="s">
        <v>355</v>
      </c>
      <c r="B320" s="222"/>
      <c r="C320" s="222"/>
      <c r="D320" s="222"/>
      <c r="E320" s="222"/>
      <c r="F320" s="203">
        <f t="shared" ref="F320:H321" si="126">F319</f>
        <v>0</v>
      </c>
      <c r="G320" s="203">
        <f t="shared" si="126"/>
        <v>5000</v>
      </c>
      <c r="H320" s="203">
        <f t="shared" si="126"/>
        <v>0</v>
      </c>
    </row>
    <row r="321" spans="1:11" ht="15" customHeight="1" x14ac:dyDescent="0.2">
      <c r="A321" s="281" t="s">
        <v>358</v>
      </c>
      <c r="B321" s="281"/>
      <c r="C321" s="281"/>
      <c r="D321" s="281"/>
      <c r="E321" s="281"/>
      <c r="F321" s="202">
        <f t="shared" si="126"/>
        <v>0</v>
      </c>
      <c r="G321" s="202">
        <f t="shared" si="126"/>
        <v>5000</v>
      </c>
      <c r="H321" s="202">
        <f t="shared" si="126"/>
        <v>0</v>
      </c>
    </row>
    <row r="322" spans="1:11" ht="15" customHeight="1" x14ac:dyDescent="0.2">
      <c r="A322" s="282"/>
      <c r="B322" s="283"/>
      <c r="C322" s="283"/>
      <c r="D322" s="283"/>
      <c r="E322" s="283"/>
      <c r="F322" s="283"/>
      <c r="G322" s="283"/>
      <c r="H322" s="284"/>
    </row>
    <row r="323" spans="1:11" ht="15" customHeight="1" x14ac:dyDescent="0.2">
      <c r="A323" s="95" t="s">
        <v>273</v>
      </c>
      <c r="B323" s="306" t="s">
        <v>274</v>
      </c>
      <c r="C323" s="307"/>
      <c r="D323" s="307"/>
      <c r="E323" s="307"/>
      <c r="F323" s="307"/>
      <c r="G323" s="307"/>
      <c r="H323" s="308"/>
    </row>
    <row r="324" spans="1:11" ht="15" customHeight="1" x14ac:dyDescent="0.2">
      <c r="A324" s="99" t="s">
        <v>16</v>
      </c>
      <c r="B324" s="279" t="s">
        <v>372</v>
      </c>
      <c r="C324" s="279"/>
      <c r="D324" s="52">
        <f t="shared" ref="D324:D326" si="127">F324+G324+H324</f>
        <v>100000</v>
      </c>
      <c r="E324" s="66">
        <v>93000</v>
      </c>
      <c r="F324" s="55">
        <v>0</v>
      </c>
      <c r="G324" s="66">
        <v>100000</v>
      </c>
      <c r="H324" s="55">
        <v>0</v>
      </c>
    </row>
    <row r="325" spans="1:11" ht="15" customHeight="1" x14ac:dyDescent="0.2">
      <c r="A325" s="99" t="s">
        <v>31</v>
      </c>
      <c r="B325" s="279" t="s">
        <v>275</v>
      </c>
      <c r="C325" s="279"/>
      <c r="D325" s="52">
        <f>F325+G325+H325</f>
        <v>50000</v>
      </c>
      <c r="E325" s="66">
        <v>50000</v>
      </c>
      <c r="F325" s="55">
        <v>50000</v>
      </c>
      <c r="G325" s="66">
        <v>0</v>
      </c>
      <c r="H325" s="55">
        <v>0</v>
      </c>
    </row>
    <row r="326" spans="1:11" ht="15" customHeight="1" x14ac:dyDescent="0.2">
      <c r="A326" s="282" t="s">
        <v>243</v>
      </c>
      <c r="B326" s="283"/>
      <c r="C326" s="283"/>
      <c r="D326" s="52">
        <f t="shared" si="127"/>
        <v>150000</v>
      </c>
      <c r="E326" s="57">
        <f>SUM(E324:E325)</f>
        <v>143000</v>
      </c>
      <c r="F326" s="56">
        <f>SUM(F324:F325)</f>
        <v>50000</v>
      </c>
      <c r="G326" s="57">
        <f>SUM(G324:G325)</f>
        <v>100000</v>
      </c>
      <c r="H326" s="57">
        <f>SUM(H324:H325)</f>
        <v>0</v>
      </c>
      <c r="I326" s="104"/>
      <c r="J326" s="105"/>
      <c r="K326" s="106"/>
    </row>
    <row r="327" spans="1:11" ht="15" customHeight="1" x14ac:dyDescent="0.2">
      <c r="A327" s="222" t="s">
        <v>355</v>
      </c>
      <c r="B327" s="222"/>
      <c r="C327" s="222"/>
      <c r="D327" s="222"/>
      <c r="E327" s="222"/>
      <c r="F327" s="203">
        <f>F326</f>
        <v>50000</v>
      </c>
      <c r="G327" s="203">
        <f>G326</f>
        <v>100000</v>
      </c>
      <c r="H327" s="203">
        <f>H326</f>
        <v>0</v>
      </c>
      <c r="I327" s="104"/>
      <c r="J327" s="105"/>
      <c r="K327" s="106"/>
    </row>
    <row r="328" spans="1:11" ht="15" customHeight="1" x14ac:dyDescent="0.2">
      <c r="A328" s="281" t="s">
        <v>359</v>
      </c>
      <c r="B328" s="281"/>
      <c r="C328" s="281"/>
      <c r="D328" s="281"/>
      <c r="E328" s="281"/>
      <c r="F328" s="202">
        <v>0</v>
      </c>
      <c r="G328" s="202">
        <v>80000</v>
      </c>
      <c r="H328" s="202">
        <v>0</v>
      </c>
      <c r="I328" s="104"/>
      <c r="J328" s="105"/>
      <c r="K328" s="106"/>
    </row>
    <row r="329" spans="1:11" ht="15" customHeight="1" x14ac:dyDescent="0.2">
      <c r="A329" s="281" t="s">
        <v>358</v>
      </c>
      <c r="B329" s="281"/>
      <c r="C329" s="281"/>
      <c r="D329" s="281"/>
      <c r="E329" s="281"/>
      <c r="F329" s="202">
        <f>F327</f>
        <v>50000</v>
      </c>
      <c r="G329" s="202">
        <v>20000</v>
      </c>
      <c r="H329" s="202">
        <f>H327</f>
        <v>0</v>
      </c>
      <c r="I329" s="104"/>
      <c r="J329" s="105"/>
      <c r="K329" s="106"/>
    </row>
    <row r="330" spans="1:11" ht="15" customHeight="1" x14ac:dyDescent="0.2">
      <c r="A330" s="312"/>
      <c r="B330" s="313"/>
      <c r="C330" s="313"/>
      <c r="D330" s="313"/>
      <c r="E330" s="313"/>
      <c r="F330" s="313"/>
      <c r="G330" s="313"/>
      <c r="H330" s="314"/>
      <c r="I330" s="104"/>
      <c r="J330" s="105"/>
      <c r="K330" s="106"/>
    </row>
    <row r="331" spans="1:11" ht="30" customHeight="1" x14ac:dyDescent="0.2">
      <c r="A331" s="280" t="s">
        <v>15</v>
      </c>
      <c r="B331" s="280"/>
      <c r="C331" s="280"/>
      <c r="D331" s="52">
        <f>F331+G331+H331</f>
        <v>20489100</v>
      </c>
      <c r="E331" s="56">
        <f>E326+E319+E314+E304+E294+E281+E275+E265+E255+E244+E209+E163+E53+E14+E6</f>
        <v>15704250</v>
      </c>
      <c r="F331" s="56">
        <f>F326+F319+F314+F304+F294+F281+F275+F265+F255+F244+F209+F163+F53+F14+F6</f>
        <v>10682100</v>
      </c>
      <c r="G331" s="56">
        <f>G326+G319+G314+G304+G294+G281+G275+G265+G255+G244+G209+G163+G53+G14+G6</f>
        <v>8748300</v>
      </c>
      <c r="H331" s="56">
        <f>H326+H319+H314+H304+H294+H281+H275+H265+H255+H244+H209+H163+H53+H14+H6</f>
        <v>1058700</v>
      </c>
    </row>
    <row r="332" spans="1:11" ht="15" customHeight="1" x14ac:dyDescent="0.2">
      <c r="A332" s="44"/>
      <c r="B332" s="44"/>
      <c r="C332" s="44"/>
      <c r="D332" s="106"/>
      <c r="E332" s="106"/>
      <c r="F332" s="106"/>
      <c r="G332" s="106"/>
      <c r="H332" s="106"/>
    </row>
    <row r="333" spans="1:11" ht="15" customHeight="1" x14ac:dyDescent="0.2">
      <c r="A333" s="320"/>
      <c r="B333" s="320"/>
      <c r="C333" s="320"/>
      <c r="D333" s="320"/>
      <c r="E333" s="320"/>
      <c r="F333" s="320"/>
      <c r="G333" s="320"/>
      <c r="H333" s="320"/>
    </row>
    <row r="334" spans="1:11" ht="15" customHeight="1" x14ac:dyDescent="0.2">
      <c r="A334" s="44"/>
      <c r="B334" s="124"/>
      <c r="C334" s="42"/>
      <c r="D334" s="106"/>
      <c r="E334" s="106"/>
      <c r="F334" s="106"/>
      <c r="G334" s="106"/>
      <c r="H334" s="106"/>
    </row>
    <row r="335" spans="1:11" ht="15" customHeight="1" x14ac:dyDescent="0.2">
      <c r="A335" s="125"/>
      <c r="B335" s="124"/>
      <c r="C335" s="42"/>
      <c r="D335" s="106"/>
      <c r="E335" s="106"/>
      <c r="F335" s="106"/>
      <c r="G335" s="106"/>
      <c r="H335" s="106"/>
    </row>
    <row r="336" spans="1:11" ht="15" customHeight="1" x14ac:dyDescent="0.2">
      <c r="A336" s="44"/>
      <c r="B336" s="42"/>
      <c r="C336" s="42"/>
      <c r="D336" s="106"/>
      <c r="E336" s="106"/>
      <c r="F336" s="106"/>
      <c r="G336" s="106"/>
      <c r="H336" s="106"/>
    </row>
    <row r="337" spans="1:8" ht="15" customHeight="1" x14ac:dyDescent="0.2">
      <c r="A337" s="44"/>
      <c r="B337" s="42"/>
      <c r="C337" s="42"/>
      <c r="D337" s="106"/>
      <c r="E337" s="106"/>
      <c r="F337" s="106"/>
      <c r="G337" s="106"/>
      <c r="H337" s="106"/>
    </row>
    <row r="338" spans="1:8" ht="15" customHeight="1" x14ac:dyDescent="0.2">
      <c r="A338" s="44"/>
      <c r="B338" s="42"/>
      <c r="C338" s="42"/>
      <c r="D338" s="106"/>
      <c r="E338" s="106"/>
      <c r="F338" s="106"/>
      <c r="G338" s="106"/>
      <c r="H338" s="106"/>
    </row>
    <row r="339" spans="1:8" ht="15" customHeight="1" x14ac:dyDescent="0.2">
      <c r="A339" s="44"/>
      <c r="B339" s="42"/>
      <c r="C339" s="42"/>
      <c r="D339" s="106"/>
      <c r="E339" s="106"/>
      <c r="F339" s="106"/>
      <c r="G339" s="106"/>
      <c r="H339" s="106"/>
    </row>
    <row r="340" spans="1:8" ht="15" customHeight="1" x14ac:dyDescent="0.2">
      <c r="A340" s="44"/>
      <c r="B340" s="42"/>
      <c r="C340" s="42"/>
      <c r="D340" s="106"/>
      <c r="E340" s="106"/>
      <c r="F340" s="106"/>
      <c r="G340" s="106"/>
      <c r="H340" s="106"/>
    </row>
    <row r="341" spans="1:8" ht="15" customHeight="1" x14ac:dyDescent="0.2">
      <c r="A341" s="44"/>
      <c r="B341" s="42"/>
      <c r="C341" s="42"/>
      <c r="D341" s="106"/>
      <c r="E341" s="106"/>
      <c r="F341" s="106"/>
      <c r="G341" s="106"/>
      <c r="H341" s="106"/>
    </row>
    <row r="342" spans="1:8" ht="15" customHeight="1" x14ac:dyDescent="0.2">
      <c r="A342" s="44"/>
      <c r="B342" s="44"/>
      <c r="C342" s="44"/>
      <c r="D342" s="106"/>
      <c r="E342" s="106"/>
      <c r="F342" s="106"/>
      <c r="G342" s="106"/>
      <c r="H342" s="106"/>
    </row>
    <row r="343" spans="1:8" ht="15" customHeight="1" x14ac:dyDescent="0.2">
      <c r="A343" s="44"/>
      <c r="B343" s="44"/>
      <c r="C343" s="44"/>
      <c r="D343" s="106"/>
      <c r="E343" s="106"/>
      <c r="F343" s="106"/>
      <c r="G343" s="106"/>
      <c r="H343" s="106"/>
    </row>
    <row r="344" spans="1:8" ht="15" customHeight="1" x14ac:dyDescent="0.2">
      <c r="A344" s="44"/>
      <c r="B344" s="44"/>
      <c r="C344" s="44"/>
      <c r="D344" s="106"/>
      <c r="E344" s="106"/>
      <c r="F344" s="106"/>
      <c r="G344" s="106"/>
      <c r="H344" s="106"/>
    </row>
    <row r="345" spans="1:8" ht="15" customHeight="1" x14ac:dyDescent="0.2">
      <c r="A345" s="44"/>
      <c r="B345" s="44"/>
      <c r="C345" s="44"/>
      <c r="D345" s="106"/>
      <c r="E345" s="106"/>
      <c r="F345" s="106"/>
      <c r="G345" s="106"/>
      <c r="H345" s="106"/>
    </row>
    <row r="346" spans="1:8" ht="15" customHeight="1" x14ac:dyDescent="0.2">
      <c r="A346" s="44"/>
      <c r="B346" s="44"/>
      <c r="C346" s="44"/>
      <c r="D346" s="106"/>
      <c r="E346" s="106"/>
      <c r="F346" s="106"/>
      <c r="G346" s="106"/>
      <c r="H346" s="106"/>
    </row>
    <row r="347" spans="1:8" ht="15" customHeight="1" x14ac:dyDescent="0.2">
      <c r="A347" s="44"/>
      <c r="B347" s="44"/>
      <c r="C347" s="44"/>
      <c r="D347" s="106"/>
      <c r="E347" s="106"/>
      <c r="F347" s="106"/>
      <c r="G347" s="106"/>
      <c r="H347" s="106"/>
    </row>
    <row r="348" spans="1:8" ht="15" customHeight="1" x14ac:dyDescent="0.2">
      <c r="A348" s="44"/>
      <c r="B348" s="44"/>
      <c r="C348" s="44"/>
      <c r="D348" s="106"/>
      <c r="E348" s="106"/>
      <c r="F348" s="106"/>
      <c r="G348" s="106"/>
      <c r="H348" s="106"/>
    </row>
    <row r="349" spans="1:8" ht="15" customHeight="1" x14ac:dyDescent="0.2">
      <c r="A349" s="44"/>
      <c r="B349" s="44"/>
      <c r="C349" s="44"/>
      <c r="D349" s="106"/>
      <c r="E349" s="106"/>
      <c r="F349" s="106"/>
      <c r="G349" s="106"/>
      <c r="H349" s="106"/>
    </row>
    <row r="350" spans="1:8" ht="15" customHeight="1" x14ac:dyDescent="0.2">
      <c r="A350" s="44"/>
      <c r="B350" s="44"/>
      <c r="C350" s="44"/>
      <c r="D350" s="106"/>
      <c r="E350" s="106"/>
      <c r="F350" s="106"/>
      <c r="G350" s="106"/>
      <c r="H350" s="106"/>
    </row>
  </sheetData>
  <sheetProtection selectLockedCells="1" selectUnlockedCells="1"/>
  <mergeCells count="190">
    <mergeCell ref="B1:C1"/>
    <mergeCell ref="A2:H2"/>
    <mergeCell ref="B3:H3"/>
    <mergeCell ref="B4:C4"/>
    <mergeCell ref="A9:H9"/>
    <mergeCell ref="B10:H10"/>
    <mergeCell ref="A25:A30"/>
    <mergeCell ref="B25:B30"/>
    <mergeCell ref="B11:C11"/>
    <mergeCell ref="A14:C14"/>
    <mergeCell ref="A17:H17"/>
    <mergeCell ref="B18:H18"/>
    <mergeCell ref="A12:C12"/>
    <mergeCell ref="A13:C13"/>
    <mergeCell ref="A7:E7"/>
    <mergeCell ref="A8:E8"/>
    <mergeCell ref="A15:E15"/>
    <mergeCell ref="A16:E16"/>
    <mergeCell ref="B19:B24"/>
    <mergeCell ref="A19:A24"/>
    <mergeCell ref="A31:A35"/>
    <mergeCell ref="A54:E54"/>
    <mergeCell ref="A55:E55"/>
    <mergeCell ref="A247:E247"/>
    <mergeCell ref="A268:E268"/>
    <mergeCell ref="A58:E58"/>
    <mergeCell ref="B83:B89"/>
    <mergeCell ref="A90:A93"/>
    <mergeCell ref="B90:B93"/>
    <mergeCell ref="A61:A63"/>
    <mergeCell ref="B61:B63"/>
    <mergeCell ref="A64:A70"/>
    <mergeCell ref="B64:B70"/>
    <mergeCell ref="A71:A76"/>
    <mergeCell ref="B71:B76"/>
    <mergeCell ref="B60:H60"/>
    <mergeCell ref="A164:E164"/>
    <mergeCell ref="A165:E165"/>
    <mergeCell ref="A169:E169"/>
    <mergeCell ref="B127:B133"/>
    <mergeCell ref="A167:E167"/>
    <mergeCell ref="A168:E168"/>
    <mergeCell ref="A159:B163"/>
    <mergeCell ref="A134:A142"/>
    <mergeCell ref="B134:B142"/>
    <mergeCell ref="A143:A152"/>
    <mergeCell ref="B143:B152"/>
    <mergeCell ref="A153:A158"/>
    <mergeCell ref="A166:E166"/>
    <mergeCell ref="A333:H333"/>
    <mergeCell ref="B204:B205"/>
    <mergeCell ref="B214:B222"/>
    <mergeCell ref="A317:H317"/>
    <mergeCell ref="A204:A205"/>
    <mergeCell ref="A322:H322"/>
    <mergeCell ref="A331:C331"/>
    <mergeCell ref="A319:C319"/>
    <mergeCell ref="B318:H318"/>
    <mergeCell ref="B308:H308"/>
    <mergeCell ref="B309:C309"/>
    <mergeCell ref="B310:C310"/>
    <mergeCell ref="B311:C311"/>
    <mergeCell ref="B299:C299"/>
    <mergeCell ref="B300:C300"/>
    <mergeCell ref="B301:C301"/>
    <mergeCell ref="B233:B240"/>
    <mergeCell ref="B289:C289"/>
    <mergeCell ref="B290:C290"/>
    <mergeCell ref="B280:H280"/>
    <mergeCell ref="A284:H284"/>
    <mergeCell ref="A281:C281"/>
    <mergeCell ref="B285:H285"/>
    <mergeCell ref="A258:H258"/>
    <mergeCell ref="A330:H330"/>
    <mergeCell ref="A314:C314"/>
    <mergeCell ref="A313:C313"/>
    <mergeCell ref="A326:C326"/>
    <mergeCell ref="A233:A240"/>
    <mergeCell ref="B324:C324"/>
    <mergeCell ref="B325:C325"/>
    <mergeCell ref="B263:C263"/>
    <mergeCell ref="A241:B244"/>
    <mergeCell ref="A312:C312"/>
    <mergeCell ref="B271:H271"/>
    <mergeCell ref="B259:H259"/>
    <mergeCell ref="B260:C260"/>
    <mergeCell ref="B261:C261"/>
    <mergeCell ref="B262:C262"/>
    <mergeCell ref="B264:C264"/>
    <mergeCell ref="B286:C286"/>
    <mergeCell ref="B287:C287"/>
    <mergeCell ref="B288:C288"/>
    <mergeCell ref="B251:H251"/>
    <mergeCell ref="B252:C252"/>
    <mergeCell ref="B253:C253"/>
    <mergeCell ref="B254:C254"/>
    <mergeCell ref="A282:E282"/>
    <mergeCell ref="B31:B35"/>
    <mergeCell ref="A327:E327"/>
    <mergeCell ref="A329:E329"/>
    <mergeCell ref="A245:E245"/>
    <mergeCell ref="A256:E256"/>
    <mergeCell ref="A257:E257"/>
    <mergeCell ref="A266:E266"/>
    <mergeCell ref="A267:E267"/>
    <mergeCell ref="A269:E269"/>
    <mergeCell ref="A246:E246"/>
    <mergeCell ref="A248:E248"/>
    <mergeCell ref="A249:E249"/>
    <mergeCell ref="B323:H323"/>
    <mergeCell ref="A255:C255"/>
    <mergeCell ref="A291:C291"/>
    <mergeCell ref="A250:H250"/>
    <mergeCell ref="A265:C265"/>
    <mergeCell ref="B223:B226"/>
    <mergeCell ref="B227:B232"/>
    <mergeCell ref="A212:H212"/>
    <mergeCell ref="B213:H213"/>
    <mergeCell ref="A214:A222"/>
    <mergeCell ref="A198:A201"/>
    <mergeCell ref="B198:B201"/>
    <mergeCell ref="A77:A82"/>
    <mergeCell ref="B77:B82"/>
    <mergeCell ref="A83:A89"/>
    <mergeCell ref="A36:A41"/>
    <mergeCell ref="B36:B41"/>
    <mergeCell ref="B42:B46"/>
    <mergeCell ref="B47:B49"/>
    <mergeCell ref="A59:H59"/>
    <mergeCell ref="A42:A46"/>
    <mergeCell ref="A47:A49"/>
    <mergeCell ref="A50:B53"/>
    <mergeCell ref="A315:E315"/>
    <mergeCell ref="A320:E320"/>
    <mergeCell ref="A321:E321"/>
    <mergeCell ref="B153:B158"/>
    <mergeCell ref="A94:A102"/>
    <mergeCell ref="B94:B102"/>
    <mergeCell ref="A103:A108"/>
    <mergeCell ref="B103:B108"/>
    <mergeCell ref="A109:A116"/>
    <mergeCell ref="B109:B116"/>
    <mergeCell ref="A188:A190"/>
    <mergeCell ref="B188:B190"/>
    <mergeCell ref="A206:B209"/>
    <mergeCell ref="A223:A226"/>
    <mergeCell ref="A227:A232"/>
    <mergeCell ref="A210:E210"/>
    <mergeCell ref="A211:E211"/>
    <mergeCell ref="A171:H171"/>
    <mergeCell ref="B172:H172"/>
    <mergeCell ref="A117:A122"/>
    <mergeCell ref="B117:B122"/>
    <mergeCell ref="A123:A126"/>
    <mergeCell ref="B123:B126"/>
    <mergeCell ref="A127:A133"/>
    <mergeCell ref="B173:B178"/>
    <mergeCell ref="A179:A181"/>
    <mergeCell ref="B179:B181"/>
    <mergeCell ref="A283:E283"/>
    <mergeCell ref="A270:H270"/>
    <mergeCell ref="B272:C272"/>
    <mergeCell ref="A275:C275"/>
    <mergeCell ref="A279:H279"/>
    <mergeCell ref="B273:C273"/>
    <mergeCell ref="B274:C274"/>
    <mergeCell ref="B5:C5"/>
    <mergeCell ref="A6:C6"/>
    <mergeCell ref="A328:E328"/>
    <mergeCell ref="A170:E170"/>
    <mergeCell ref="A56:E56"/>
    <mergeCell ref="A57:E57"/>
    <mergeCell ref="A316:E316"/>
    <mergeCell ref="A306:E306"/>
    <mergeCell ref="A276:E276"/>
    <mergeCell ref="A278:E278"/>
    <mergeCell ref="A304:C304"/>
    <mergeCell ref="A307:H307"/>
    <mergeCell ref="A302:C302"/>
    <mergeCell ref="A303:C303"/>
    <mergeCell ref="A294:C294"/>
    <mergeCell ref="A297:H297"/>
    <mergeCell ref="B298:H298"/>
    <mergeCell ref="A292:C292"/>
    <mergeCell ref="A293:C293"/>
    <mergeCell ref="A295:E295"/>
    <mergeCell ref="A296:E296"/>
    <mergeCell ref="A305:E305"/>
    <mergeCell ref="A277:E277"/>
    <mergeCell ref="A173:A178"/>
  </mergeCells>
  <pageMargins left="0.59027777777777779" right="0.51180555555555551" top="0.55138888888888893" bottom="0.55138888888888893" header="0.31527777777777777" footer="0.31527777777777777"/>
  <pageSetup paperSize="9" scale="75" firstPageNumber="0" orientation="portrait" r:id="rId1"/>
  <headerFooter alignWithMargins="0">
    <oddHeader>&amp;CUNAPREĐENJE STANOVANJA I ZAJEDNICE</oddHeader>
  </headerFooter>
  <rowBreaks count="5" manualBreakCount="5">
    <brk id="63" max="7" man="1"/>
    <brk id="126" max="7" man="1"/>
    <brk id="187" max="7" man="1"/>
    <brk id="244" max="7" man="1"/>
    <brk id="307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4"/>
  <sheetViews>
    <sheetView view="pageBreakPreview" topLeftCell="A103" zoomScaleNormal="100" zoomScaleSheetLayoutView="100" workbookViewId="0">
      <selection activeCell="I84" sqref="I84"/>
    </sheetView>
  </sheetViews>
  <sheetFormatPr defaultColWidth="9.140625" defaultRowHeight="20.100000000000001" customHeight="1" x14ac:dyDescent="0.2"/>
  <cols>
    <col min="1" max="1" width="5.5703125" style="5" customWidth="1"/>
    <col min="2" max="2" width="15.7109375" style="4" customWidth="1"/>
    <col min="3" max="3" width="20.7109375" style="4" customWidth="1"/>
    <col min="4" max="8" width="14.7109375" style="5" customWidth="1"/>
    <col min="9" max="16384" width="9.140625" style="39"/>
  </cols>
  <sheetData>
    <row r="1" spans="1:8" s="37" customFormat="1" ht="34.5" customHeight="1" x14ac:dyDescent="0.2">
      <c r="A1" s="1" t="s">
        <v>27</v>
      </c>
      <c r="B1" s="232" t="s">
        <v>150</v>
      </c>
      <c r="C1" s="233"/>
      <c r="D1" s="2" t="s">
        <v>8</v>
      </c>
      <c r="E1" s="3" t="s">
        <v>189</v>
      </c>
      <c r="F1" s="139" t="s">
        <v>309</v>
      </c>
      <c r="G1" s="3" t="s">
        <v>190</v>
      </c>
      <c r="H1" s="3" t="s">
        <v>197</v>
      </c>
    </row>
    <row r="2" spans="1:8" s="37" customFormat="1" ht="20.100000000000001" customHeight="1" x14ac:dyDescent="0.2">
      <c r="A2" s="234"/>
      <c r="B2" s="234"/>
      <c r="C2" s="234"/>
      <c r="D2" s="234"/>
      <c r="E2" s="234"/>
      <c r="F2" s="234"/>
      <c r="G2" s="234"/>
      <c r="H2" s="234"/>
    </row>
    <row r="3" spans="1:8" s="37" customFormat="1" ht="20.100000000000001" customHeight="1" x14ac:dyDescent="0.2">
      <c r="A3" s="6" t="s">
        <v>44</v>
      </c>
      <c r="B3" s="221" t="s">
        <v>154</v>
      </c>
      <c r="C3" s="221"/>
      <c r="D3" s="221"/>
      <c r="E3" s="221"/>
      <c r="F3" s="221"/>
      <c r="G3" s="221"/>
      <c r="H3" s="221"/>
    </row>
    <row r="4" spans="1:8" ht="20.100000000000001" customHeight="1" x14ac:dyDescent="0.2">
      <c r="A4" s="7" t="s">
        <v>16</v>
      </c>
      <c r="B4" s="216" t="s">
        <v>143</v>
      </c>
      <c r="C4" s="216"/>
      <c r="D4" s="38">
        <f>F4+G4+H4</f>
        <v>48000</v>
      </c>
      <c r="E4" s="38">
        <v>21600</v>
      </c>
      <c r="F4" s="38">
        <v>0</v>
      </c>
      <c r="G4" s="38">
        <f>ROUND(E4*1.08,-3)</f>
        <v>23000</v>
      </c>
      <c r="H4" s="38">
        <f t="shared" ref="H4" si="0">ROUND(G4*1.08,-3)</f>
        <v>25000</v>
      </c>
    </row>
    <row r="5" spans="1:8" ht="20.100000000000001" customHeight="1" x14ac:dyDescent="0.2">
      <c r="A5" s="7" t="s">
        <v>31</v>
      </c>
      <c r="B5" s="216" t="s">
        <v>195</v>
      </c>
      <c r="C5" s="216"/>
      <c r="D5" s="167">
        <f t="shared" ref="D5:D7" si="1">F5+G5+H5</f>
        <v>225000</v>
      </c>
      <c r="E5" s="38">
        <v>100000</v>
      </c>
      <c r="F5" s="38">
        <v>0</v>
      </c>
      <c r="G5" s="38">
        <f>ROUND(E5*1.08,-3)</f>
        <v>108000</v>
      </c>
      <c r="H5" s="38">
        <f t="shared" ref="H5" si="2">ROUND(G5*1.08,-3)</f>
        <v>117000</v>
      </c>
    </row>
    <row r="6" spans="1:8" ht="20.100000000000001" customHeight="1" x14ac:dyDescent="0.2">
      <c r="A6" s="7" t="s">
        <v>18</v>
      </c>
      <c r="B6" s="216" t="s">
        <v>144</v>
      </c>
      <c r="C6" s="216"/>
      <c r="D6" s="167">
        <f t="shared" si="1"/>
        <v>97000</v>
      </c>
      <c r="E6" s="38">
        <v>30000</v>
      </c>
      <c r="F6" s="38">
        <v>30000</v>
      </c>
      <c r="G6" s="38">
        <f>ROUND(E6*1.08,-3)</f>
        <v>32000</v>
      </c>
      <c r="H6" s="38">
        <f>ROUND(G6*1.08,-3)</f>
        <v>35000</v>
      </c>
    </row>
    <row r="7" spans="1:8" ht="20.100000000000001" customHeight="1" x14ac:dyDescent="0.2">
      <c r="A7" s="7" t="s">
        <v>19</v>
      </c>
      <c r="B7" s="230" t="s">
        <v>196</v>
      </c>
      <c r="C7" s="231"/>
      <c r="D7" s="167">
        <f t="shared" si="1"/>
        <v>400000</v>
      </c>
      <c r="E7" s="38">
        <v>400000</v>
      </c>
      <c r="F7" s="38">
        <v>0</v>
      </c>
      <c r="G7" s="38">
        <v>400000</v>
      </c>
      <c r="H7" s="38">
        <v>0</v>
      </c>
    </row>
    <row r="8" spans="1:8" ht="20.100000000000001" customHeight="1" x14ac:dyDescent="0.2">
      <c r="A8" s="222" t="s">
        <v>9</v>
      </c>
      <c r="B8" s="222"/>
      <c r="C8" s="222"/>
      <c r="D8" s="14">
        <f>SUM(D4:D7)</f>
        <v>770000</v>
      </c>
      <c r="E8" s="14">
        <f>SUM(E4:E7)</f>
        <v>551600</v>
      </c>
      <c r="F8" s="14">
        <f>SUM(F4:F7)</f>
        <v>30000</v>
      </c>
      <c r="G8" s="14">
        <f t="shared" ref="G8:H8" si="3">SUM(G4:G7)</f>
        <v>563000</v>
      </c>
      <c r="H8" s="14">
        <f t="shared" si="3"/>
        <v>177000</v>
      </c>
    </row>
    <row r="9" spans="1:8" ht="20.100000000000001" customHeight="1" x14ac:dyDescent="0.2">
      <c r="A9" s="223" t="s">
        <v>355</v>
      </c>
      <c r="B9" s="224"/>
      <c r="C9" s="224"/>
      <c r="D9" s="224"/>
      <c r="E9" s="226"/>
      <c r="F9" s="203">
        <f t="shared" ref="F9:H10" si="4">F8</f>
        <v>30000</v>
      </c>
      <c r="G9" s="203">
        <f t="shared" si="4"/>
        <v>563000</v>
      </c>
      <c r="H9" s="203">
        <f t="shared" si="4"/>
        <v>177000</v>
      </c>
    </row>
    <row r="10" spans="1:8" ht="20.100000000000001" customHeight="1" x14ac:dyDescent="0.2">
      <c r="A10" s="208" t="s">
        <v>358</v>
      </c>
      <c r="B10" s="209"/>
      <c r="C10" s="209"/>
      <c r="D10" s="209"/>
      <c r="E10" s="210"/>
      <c r="F10" s="202">
        <f t="shared" si="4"/>
        <v>30000</v>
      </c>
      <c r="G10" s="202">
        <f t="shared" si="4"/>
        <v>563000</v>
      </c>
      <c r="H10" s="202">
        <f t="shared" si="4"/>
        <v>177000</v>
      </c>
    </row>
    <row r="11" spans="1:8" ht="20.100000000000001" customHeight="1" x14ac:dyDescent="0.2">
      <c r="A11" s="234"/>
      <c r="B11" s="234"/>
      <c r="C11" s="234"/>
      <c r="D11" s="234"/>
      <c r="E11" s="234"/>
      <c r="F11" s="234"/>
      <c r="G11" s="234"/>
      <c r="H11" s="234"/>
    </row>
    <row r="12" spans="1:8" ht="20.100000000000001" customHeight="1" x14ac:dyDescent="0.2">
      <c r="A12" s="6" t="s">
        <v>108</v>
      </c>
      <c r="B12" s="221" t="s">
        <v>281</v>
      </c>
      <c r="C12" s="221"/>
      <c r="D12" s="164">
        <f t="shared" ref="D12" si="5">F12+G12+H12</f>
        <v>10000</v>
      </c>
      <c r="E12" s="14">
        <v>10000</v>
      </c>
      <c r="F12" s="14">
        <v>10000</v>
      </c>
      <c r="G12" s="14">
        <v>0</v>
      </c>
      <c r="H12" s="14">
        <v>0</v>
      </c>
    </row>
    <row r="13" spans="1:8" ht="20.100000000000001" customHeight="1" x14ac:dyDescent="0.2">
      <c r="A13" s="223" t="s">
        <v>355</v>
      </c>
      <c r="B13" s="224"/>
      <c r="C13" s="224"/>
      <c r="D13" s="224"/>
      <c r="E13" s="226"/>
      <c r="F13" s="203">
        <f t="shared" ref="F13:H14" si="6">F12</f>
        <v>10000</v>
      </c>
      <c r="G13" s="203">
        <f t="shared" si="6"/>
        <v>0</v>
      </c>
      <c r="H13" s="203">
        <f t="shared" si="6"/>
        <v>0</v>
      </c>
    </row>
    <row r="14" spans="1:8" ht="20.100000000000001" customHeight="1" x14ac:dyDescent="0.2">
      <c r="A14" s="208" t="s">
        <v>358</v>
      </c>
      <c r="B14" s="209"/>
      <c r="C14" s="209"/>
      <c r="D14" s="209"/>
      <c r="E14" s="210"/>
      <c r="F14" s="202">
        <f t="shared" si="6"/>
        <v>10000</v>
      </c>
      <c r="G14" s="202">
        <f t="shared" si="6"/>
        <v>0</v>
      </c>
      <c r="H14" s="202">
        <f t="shared" si="6"/>
        <v>0</v>
      </c>
    </row>
    <row r="15" spans="1:8" ht="20.100000000000001" customHeight="1" x14ac:dyDescent="0.2">
      <c r="A15" s="265"/>
      <c r="B15" s="256"/>
      <c r="C15" s="256"/>
      <c r="D15" s="256"/>
      <c r="E15" s="256"/>
      <c r="F15" s="256"/>
      <c r="G15" s="256"/>
      <c r="H15" s="266"/>
    </row>
    <row r="16" spans="1:8" ht="20.100000000000001" customHeight="1" x14ac:dyDescent="0.2">
      <c r="A16" s="6" t="s">
        <v>145</v>
      </c>
      <c r="B16" s="221" t="s">
        <v>157</v>
      </c>
      <c r="C16" s="221"/>
      <c r="D16" s="221"/>
      <c r="E16" s="221"/>
      <c r="F16" s="221"/>
      <c r="G16" s="221"/>
      <c r="H16" s="221"/>
    </row>
    <row r="17" spans="1:8" ht="20.100000000000001" customHeight="1" x14ac:dyDescent="0.2">
      <c r="A17" s="7" t="s">
        <v>16</v>
      </c>
      <c r="B17" s="274" t="s">
        <v>278</v>
      </c>
      <c r="C17" s="274"/>
      <c r="D17" s="167">
        <f t="shared" ref="D17:D19" si="7">F17+G17+H17</f>
        <v>35000</v>
      </c>
      <c r="E17" s="17">
        <v>35000</v>
      </c>
      <c r="F17" s="17">
        <v>35000</v>
      </c>
      <c r="G17" s="15">
        <v>0</v>
      </c>
      <c r="H17" s="15">
        <f>ROUND(G17+8%*G17,-2)</f>
        <v>0</v>
      </c>
    </row>
    <row r="18" spans="1:8" ht="20.100000000000001" customHeight="1" x14ac:dyDescent="0.2">
      <c r="A18" s="7" t="s">
        <v>31</v>
      </c>
      <c r="B18" s="274" t="s">
        <v>360</v>
      </c>
      <c r="C18" s="274"/>
      <c r="D18" s="167">
        <f t="shared" si="7"/>
        <v>50000</v>
      </c>
      <c r="E18" s="17">
        <v>0</v>
      </c>
      <c r="F18" s="17">
        <v>50000</v>
      </c>
      <c r="G18" s="15">
        <v>0</v>
      </c>
      <c r="H18" s="15">
        <v>0</v>
      </c>
    </row>
    <row r="19" spans="1:8" ht="20.100000000000001" customHeight="1" x14ac:dyDescent="0.2">
      <c r="A19" s="7" t="s">
        <v>18</v>
      </c>
      <c r="B19" s="274" t="s">
        <v>158</v>
      </c>
      <c r="C19" s="274"/>
      <c r="D19" s="167">
        <f t="shared" si="7"/>
        <v>25000</v>
      </c>
      <c r="E19" s="15">
        <v>40000</v>
      </c>
      <c r="F19" s="17">
        <v>25000</v>
      </c>
      <c r="G19" s="15">
        <v>0</v>
      </c>
      <c r="H19" s="15">
        <v>0</v>
      </c>
    </row>
    <row r="20" spans="1:8" ht="20.100000000000001" customHeight="1" x14ac:dyDescent="0.2">
      <c r="A20" s="222" t="s">
        <v>9</v>
      </c>
      <c r="B20" s="222"/>
      <c r="C20" s="222"/>
      <c r="D20" s="9">
        <f>SUM(E20:H20)</f>
        <v>185000</v>
      </c>
      <c r="E20" s="9">
        <f>SUM(E17:E19)</f>
        <v>75000</v>
      </c>
      <c r="F20" s="9">
        <f>SUM(F17:F19)</f>
        <v>110000</v>
      </c>
      <c r="G20" s="9">
        <f>SUM(G17:G19)</f>
        <v>0</v>
      </c>
      <c r="H20" s="9">
        <f>SUM(H17:H19)</f>
        <v>0</v>
      </c>
    </row>
    <row r="21" spans="1:8" ht="20.100000000000001" customHeight="1" x14ac:dyDescent="0.2">
      <c r="A21" s="223" t="s">
        <v>355</v>
      </c>
      <c r="B21" s="224"/>
      <c r="C21" s="224"/>
      <c r="D21" s="224"/>
      <c r="E21" s="226"/>
      <c r="F21" s="203">
        <f t="shared" ref="F21:H22" si="8">F20</f>
        <v>110000</v>
      </c>
      <c r="G21" s="203">
        <f t="shared" si="8"/>
        <v>0</v>
      </c>
      <c r="H21" s="203">
        <f t="shared" si="8"/>
        <v>0</v>
      </c>
    </row>
    <row r="22" spans="1:8" ht="20.100000000000001" customHeight="1" x14ac:dyDescent="0.2">
      <c r="A22" s="208" t="s">
        <v>358</v>
      </c>
      <c r="B22" s="209"/>
      <c r="C22" s="209"/>
      <c r="D22" s="209"/>
      <c r="E22" s="210"/>
      <c r="F22" s="202">
        <f t="shared" si="8"/>
        <v>110000</v>
      </c>
      <c r="G22" s="202">
        <f t="shared" si="8"/>
        <v>0</v>
      </c>
      <c r="H22" s="202">
        <f t="shared" si="8"/>
        <v>0</v>
      </c>
    </row>
    <row r="23" spans="1:8" ht="20.100000000000001" customHeight="1" x14ac:dyDescent="0.2">
      <c r="A23" s="265"/>
      <c r="B23" s="256"/>
      <c r="C23" s="256"/>
      <c r="D23" s="256"/>
      <c r="E23" s="256"/>
      <c r="F23" s="256"/>
      <c r="G23" s="256"/>
      <c r="H23" s="266"/>
    </row>
    <row r="24" spans="1:8" ht="20.100000000000001" customHeight="1" x14ac:dyDescent="0.2">
      <c r="A24" s="93" t="s">
        <v>146</v>
      </c>
      <c r="B24" s="349" t="s">
        <v>279</v>
      </c>
      <c r="C24" s="350"/>
      <c r="D24" s="350"/>
      <c r="E24" s="350"/>
      <c r="F24" s="350"/>
      <c r="G24" s="350"/>
      <c r="H24" s="351"/>
    </row>
    <row r="25" spans="1:8" ht="20.100000000000001" customHeight="1" x14ac:dyDescent="0.2">
      <c r="A25" s="7" t="s">
        <v>43</v>
      </c>
      <c r="B25" s="274" t="s">
        <v>280</v>
      </c>
      <c r="C25" s="274"/>
      <c r="D25" s="167">
        <f t="shared" ref="D25" si="9">F25+G25+H25</f>
        <v>2500000</v>
      </c>
      <c r="E25" s="15">
        <v>500000</v>
      </c>
      <c r="F25" s="15">
        <v>500000</v>
      </c>
      <c r="G25" s="15">
        <v>1000000</v>
      </c>
      <c r="H25" s="15">
        <v>1000000</v>
      </c>
    </row>
    <row r="26" spans="1:8" ht="20.100000000000001" customHeight="1" x14ac:dyDescent="0.2">
      <c r="A26" s="222" t="s">
        <v>9</v>
      </c>
      <c r="B26" s="222"/>
      <c r="C26" s="222"/>
      <c r="D26" s="9">
        <f>SUM(E26:H26)</f>
        <v>3000000</v>
      </c>
      <c r="E26" s="9">
        <f>SUM(E25)</f>
        <v>500000</v>
      </c>
      <c r="F26" s="9">
        <f>SUM(F25)</f>
        <v>500000</v>
      </c>
      <c r="G26" s="9">
        <f t="shared" ref="G26:H26" si="10">SUM(G25)</f>
        <v>1000000</v>
      </c>
      <c r="H26" s="9">
        <f t="shared" si="10"/>
        <v>1000000</v>
      </c>
    </row>
    <row r="27" spans="1:8" ht="20.100000000000001" customHeight="1" x14ac:dyDescent="0.2">
      <c r="A27" s="223" t="s">
        <v>355</v>
      </c>
      <c r="B27" s="224"/>
      <c r="C27" s="224"/>
      <c r="D27" s="224"/>
      <c r="E27" s="226"/>
      <c r="F27" s="203">
        <f t="shared" ref="F27:H28" si="11">F26</f>
        <v>500000</v>
      </c>
      <c r="G27" s="203">
        <f t="shared" si="11"/>
        <v>1000000</v>
      </c>
      <c r="H27" s="203">
        <f t="shared" si="11"/>
        <v>1000000</v>
      </c>
    </row>
    <row r="28" spans="1:8" ht="20.100000000000001" customHeight="1" x14ac:dyDescent="0.2">
      <c r="A28" s="208" t="s">
        <v>384</v>
      </c>
      <c r="B28" s="209"/>
      <c r="C28" s="209"/>
      <c r="D28" s="209"/>
      <c r="E28" s="210"/>
      <c r="F28" s="202">
        <f t="shared" si="11"/>
        <v>500000</v>
      </c>
      <c r="G28" s="202">
        <f t="shared" si="11"/>
        <v>1000000</v>
      </c>
      <c r="H28" s="202">
        <f t="shared" si="11"/>
        <v>1000000</v>
      </c>
    </row>
    <row r="29" spans="1:8" ht="20.100000000000001" customHeight="1" x14ac:dyDescent="0.2">
      <c r="A29" s="265"/>
      <c r="B29" s="256"/>
      <c r="C29" s="256"/>
      <c r="D29" s="256"/>
      <c r="E29" s="256"/>
      <c r="F29" s="256"/>
      <c r="G29" s="256"/>
      <c r="H29" s="266"/>
    </row>
    <row r="30" spans="1:8" ht="20.100000000000001" customHeight="1" x14ac:dyDescent="0.2">
      <c r="A30" s="6" t="s">
        <v>120</v>
      </c>
      <c r="B30" s="221" t="s">
        <v>193</v>
      </c>
      <c r="C30" s="221"/>
      <c r="D30" s="167">
        <f t="shared" ref="D30" si="12">F30+G30+H30</f>
        <v>715000</v>
      </c>
      <c r="E30" s="14">
        <v>220000</v>
      </c>
      <c r="F30" s="14">
        <v>220000</v>
      </c>
      <c r="G30" s="14">
        <f>ROUND(E30*1.08,-3)</f>
        <v>238000</v>
      </c>
      <c r="H30" s="14">
        <f>ROUND(G30*1.08,-3)</f>
        <v>257000</v>
      </c>
    </row>
    <row r="31" spans="1:8" ht="20.100000000000001" customHeight="1" x14ac:dyDescent="0.2">
      <c r="A31" s="223" t="s">
        <v>355</v>
      </c>
      <c r="B31" s="224"/>
      <c r="C31" s="224"/>
      <c r="D31" s="224"/>
      <c r="E31" s="226"/>
      <c r="F31" s="203">
        <f t="shared" ref="F31:H32" si="13">F30</f>
        <v>220000</v>
      </c>
      <c r="G31" s="203">
        <f t="shared" si="13"/>
        <v>238000</v>
      </c>
      <c r="H31" s="203">
        <f t="shared" si="13"/>
        <v>257000</v>
      </c>
    </row>
    <row r="32" spans="1:8" ht="20.100000000000001" customHeight="1" x14ac:dyDescent="0.2">
      <c r="A32" s="208" t="s">
        <v>358</v>
      </c>
      <c r="B32" s="209"/>
      <c r="C32" s="209"/>
      <c r="D32" s="209"/>
      <c r="E32" s="210"/>
      <c r="F32" s="202">
        <f t="shared" si="13"/>
        <v>220000</v>
      </c>
      <c r="G32" s="202">
        <f t="shared" si="13"/>
        <v>238000</v>
      </c>
      <c r="H32" s="202">
        <f t="shared" si="13"/>
        <v>257000</v>
      </c>
    </row>
    <row r="33" spans="1:8" ht="20.100000000000001" customHeight="1" x14ac:dyDescent="0.2">
      <c r="A33" s="234"/>
      <c r="B33" s="234"/>
      <c r="C33" s="234"/>
      <c r="D33" s="234"/>
      <c r="E33" s="234"/>
      <c r="F33" s="234"/>
      <c r="G33" s="234"/>
      <c r="H33" s="234"/>
    </row>
    <row r="34" spans="1:8" ht="20.100000000000001" customHeight="1" x14ac:dyDescent="0.2">
      <c r="A34" s="6" t="s">
        <v>132</v>
      </c>
      <c r="B34" s="348" t="s">
        <v>172</v>
      </c>
      <c r="C34" s="348"/>
      <c r="D34" s="167">
        <f t="shared" ref="D34" si="14">F34+G34+H34</f>
        <v>21600</v>
      </c>
      <c r="E34" s="14">
        <v>7200</v>
      </c>
      <c r="F34" s="14">
        <v>7200</v>
      </c>
      <c r="G34" s="14">
        <v>7200</v>
      </c>
      <c r="H34" s="14">
        <v>7200</v>
      </c>
    </row>
    <row r="35" spans="1:8" ht="20.100000000000001" customHeight="1" x14ac:dyDescent="0.2">
      <c r="A35" s="223" t="s">
        <v>355</v>
      </c>
      <c r="B35" s="224"/>
      <c r="C35" s="224"/>
      <c r="D35" s="224"/>
      <c r="E35" s="226"/>
      <c r="F35" s="203">
        <f t="shared" ref="F35:H36" si="15">F34</f>
        <v>7200</v>
      </c>
      <c r="G35" s="203">
        <f t="shared" si="15"/>
        <v>7200</v>
      </c>
      <c r="H35" s="203">
        <f t="shared" si="15"/>
        <v>7200</v>
      </c>
    </row>
    <row r="36" spans="1:8" ht="20.100000000000001" customHeight="1" x14ac:dyDescent="0.2">
      <c r="A36" s="208" t="s">
        <v>358</v>
      </c>
      <c r="B36" s="209"/>
      <c r="C36" s="209"/>
      <c r="D36" s="209"/>
      <c r="E36" s="210"/>
      <c r="F36" s="202">
        <f t="shared" si="15"/>
        <v>7200</v>
      </c>
      <c r="G36" s="202">
        <f t="shared" si="15"/>
        <v>7200</v>
      </c>
      <c r="H36" s="202">
        <f t="shared" si="15"/>
        <v>7200</v>
      </c>
    </row>
    <row r="37" spans="1:8" ht="20.100000000000001" customHeight="1" x14ac:dyDescent="0.2">
      <c r="A37" s="234"/>
      <c r="B37" s="234"/>
      <c r="C37" s="234"/>
      <c r="D37" s="234"/>
      <c r="E37" s="234"/>
      <c r="F37" s="234"/>
      <c r="G37" s="234"/>
      <c r="H37" s="234"/>
    </row>
    <row r="38" spans="1:8" ht="20.100000000000001" customHeight="1" x14ac:dyDescent="0.2">
      <c r="A38" s="6" t="s">
        <v>133</v>
      </c>
      <c r="B38" s="221" t="s">
        <v>147</v>
      </c>
      <c r="C38" s="221"/>
      <c r="D38" s="221"/>
      <c r="E38" s="221"/>
      <c r="F38" s="221"/>
      <c r="G38" s="221"/>
      <c r="H38" s="221"/>
    </row>
    <row r="39" spans="1:8" ht="20.100000000000001" customHeight="1" x14ac:dyDescent="0.2">
      <c r="A39" s="7" t="s">
        <v>16</v>
      </c>
      <c r="B39" s="216" t="s">
        <v>148</v>
      </c>
      <c r="C39" s="216"/>
      <c r="D39" s="167">
        <f t="shared" ref="D39:D40" si="16">F39+G39+H39</f>
        <v>2200000</v>
      </c>
      <c r="E39" s="38">
        <v>1000000</v>
      </c>
      <c r="F39" s="38">
        <v>1000000</v>
      </c>
      <c r="G39" s="38">
        <v>1200000</v>
      </c>
      <c r="H39" s="38">
        <v>0</v>
      </c>
    </row>
    <row r="40" spans="1:8" ht="20.100000000000001" customHeight="1" x14ac:dyDescent="0.2">
      <c r="A40" s="7" t="s">
        <v>31</v>
      </c>
      <c r="B40" s="216" t="s">
        <v>149</v>
      </c>
      <c r="C40" s="216"/>
      <c r="D40" s="167">
        <f t="shared" si="16"/>
        <v>67400</v>
      </c>
      <c r="E40" s="38">
        <v>0</v>
      </c>
      <c r="F40" s="38">
        <v>0</v>
      </c>
      <c r="G40" s="38">
        <v>32400</v>
      </c>
      <c r="H40" s="38">
        <f t="shared" ref="H40" si="17">ROUND(G40+8%*G40,-2)</f>
        <v>35000</v>
      </c>
    </row>
    <row r="41" spans="1:8" ht="20.100000000000001" customHeight="1" x14ac:dyDescent="0.2">
      <c r="A41" s="222" t="s">
        <v>9</v>
      </c>
      <c r="B41" s="222"/>
      <c r="C41" s="222"/>
      <c r="D41" s="14">
        <f>SUM(E41:H41)</f>
        <v>3267400</v>
      </c>
      <c r="E41" s="14">
        <f>SUM(E39:E40)</f>
        <v>1000000</v>
      </c>
      <c r="F41" s="14">
        <v>1000000</v>
      </c>
      <c r="G41" s="14">
        <f>SUM(G39:G40)</f>
        <v>1232400</v>
      </c>
      <c r="H41" s="14">
        <f t="shared" ref="H41" si="18">SUM(H39:H40)</f>
        <v>35000</v>
      </c>
    </row>
    <row r="42" spans="1:8" ht="20.100000000000001" customHeight="1" x14ac:dyDescent="0.2">
      <c r="A42" s="223" t="s">
        <v>355</v>
      </c>
      <c r="B42" s="224"/>
      <c r="C42" s="224"/>
      <c r="D42" s="224"/>
      <c r="E42" s="226"/>
      <c r="F42" s="203">
        <f t="shared" ref="F42:H43" si="19">F41</f>
        <v>1000000</v>
      </c>
      <c r="G42" s="203">
        <f t="shared" si="19"/>
        <v>1232400</v>
      </c>
      <c r="H42" s="203">
        <f t="shared" si="19"/>
        <v>35000</v>
      </c>
    </row>
    <row r="43" spans="1:8" ht="20.100000000000001" customHeight="1" x14ac:dyDescent="0.2">
      <c r="A43" s="208" t="s">
        <v>383</v>
      </c>
      <c r="B43" s="209"/>
      <c r="C43" s="209"/>
      <c r="D43" s="209"/>
      <c r="E43" s="210"/>
      <c r="F43" s="202">
        <f t="shared" si="19"/>
        <v>1000000</v>
      </c>
      <c r="G43" s="202">
        <f t="shared" si="19"/>
        <v>1232400</v>
      </c>
      <c r="H43" s="202">
        <f t="shared" si="19"/>
        <v>35000</v>
      </c>
    </row>
    <row r="44" spans="1:8" ht="20.100000000000001" customHeight="1" x14ac:dyDescent="0.2">
      <c r="A44" s="265"/>
      <c r="B44" s="256"/>
      <c r="C44" s="256"/>
      <c r="D44" s="256"/>
      <c r="E44" s="256"/>
      <c r="F44" s="256"/>
      <c r="G44" s="256"/>
      <c r="H44" s="266"/>
    </row>
    <row r="45" spans="1:8" ht="20.100000000000001" customHeight="1" x14ac:dyDescent="0.2">
      <c r="A45" s="6" t="s">
        <v>134</v>
      </c>
      <c r="B45" s="257" t="s">
        <v>240</v>
      </c>
      <c r="C45" s="258"/>
      <c r="D45" s="258"/>
      <c r="E45" s="258"/>
      <c r="F45" s="258"/>
      <c r="G45" s="258"/>
      <c r="H45" s="259"/>
    </row>
    <row r="46" spans="1:8" ht="20.100000000000001" customHeight="1" x14ac:dyDescent="0.2">
      <c r="A46" s="7" t="s">
        <v>16</v>
      </c>
      <c r="B46" s="346" t="s">
        <v>239</v>
      </c>
      <c r="C46" s="347"/>
      <c r="D46" s="167">
        <f t="shared" ref="D46:D51" si="20">F46+G46+H46</f>
        <v>187000</v>
      </c>
      <c r="E46" s="35">
        <f>137000+50000</f>
        <v>187000</v>
      </c>
      <c r="F46" s="35">
        <v>187000</v>
      </c>
      <c r="G46" s="38">
        <v>0</v>
      </c>
      <c r="H46" s="34">
        <v>0</v>
      </c>
    </row>
    <row r="47" spans="1:8" ht="20.100000000000001" customHeight="1" x14ac:dyDescent="0.2">
      <c r="A47" s="7" t="s">
        <v>31</v>
      </c>
      <c r="B47" s="346" t="s">
        <v>327</v>
      </c>
      <c r="C47" s="347"/>
      <c r="D47" s="167">
        <f t="shared" si="20"/>
        <v>13000</v>
      </c>
      <c r="E47" s="35">
        <v>0</v>
      </c>
      <c r="F47" s="35">
        <v>13000</v>
      </c>
      <c r="G47" s="35">
        <v>0</v>
      </c>
      <c r="H47" s="35">
        <v>0</v>
      </c>
    </row>
    <row r="48" spans="1:8" ht="20.100000000000001" customHeight="1" x14ac:dyDescent="0.2">
      <c r="A48" s="7" t="s">
        <v>18</v>
      </c>
      <c r="B48" s="345" t="s">
        <v>316</v>
      </c>
      <c r="C48" s="268"/>
      <c r="D48" s="167">
        <f t="shared" si="20"/>
        <v>82000</v>
      </c>
      <c r="E48" s="35">
        <v>0</v>
      </c>
      <c r="F48" s="35">
        <v>82000</v>
      </c>
      <c r="G48" s="35">
        <v>0</v>
      </c>
      <c r="H48" s="35">
        <v>0</v>
      </c>
    </row>
    <row r="49" spans="1:8" ht="20.100000000000001" customHeight="1" x14ac:dyDescent="0.2">
      <c r="A49" s="7" t="s">
        <v>19</v>
      </c>
      <c r="B49" s="346" t="s">
        <v>12</v>
      </c>
      <c r="C49" s="347"/>
      <c r="D49" s="167">
        <f t="shared" si="20"/>
        <v>3950000</v>
      </c>
      <c r="E49" s="35">
        <v>7000000</v>
      </c>
      <c r="F49" s="35">
        <v>3950000</v>
      </c>
      <c r="G49" s="35">
        <v>0</v>
      </c>
      <c r="H49" s="35">
        <v>0</v>
      </c>
    </row>
    <row r="50" spans="1:8" ht="20.100000000000001" customHeight="1" x14ac:dyDescent="0.2">
      <c r="A50" s="7" t="s">
        <v>20</v>
      </c>
      <c r="B50" s="346" t="s">
        <v>354</v>
      </c>
      <c r="C50" s="347"/>
      <c r="D50" s="167">
        <f t="shared" si="20"/>
        <v>900000</v>
      </c>
      <c r="E50" s="35">
        <v>0</v>
      </c>
      <c r="F50" s="35">
        <v>480000</v>
      </c>
      <c r="G50" s="35">
        <v>420000</v>
      </c>
      <c r="H50" s="35">
        <v>0</v>
      </c>
    </row>
    <row r="51" spans="1:8" ht="20.100000000000001" customHeight="1" x14ac:dyDescent="0.2">
      <c r="A51" s="7" t="s">
        <v>56</v>
      </c>
      <c r="B51" s="345" t="s">
        <v>318</v>
      </c>
      <c r="C51" s="268"/>
      <c r="D51" s="167">
        <f t="shared" si="20"/>
        <v>220000</v>
      </c>
      <c r="E51" s="35">
        <v>0</v>
      </c>
      <c r="F51" s="35">
        <v>220000</v>
      </c>
      <c r="G51" s="38">
        <v>0</v>
      </c>
      <c r="H51" s="38">
        <v>0</v>
      </c>
    </row>
    <row r="52" spans="1:8" ht="20.100000000000001" customHeight="1" x14ac:dyDescent="0.2">
      <c r="A52" s="223" t="s">
        <v>159</v>
      </c>
      <c r="B52" s="224"/>
      <c r="C52" s="226"/>
      <c r="D52" s="14">
        <f>SUM(D46:D51)</f>
        <v>5352000</v>
      </c>
      <c r="E52" s="14">
        <f>SUM(E46:E49)</f>
        <v>7187000</v>
      </c>
      <c r="F52" s="14">
        <f>SUM(F46:F51)</f>
        <v>4932000</v>
      </c>
      <c r="G52" s="14">
        <f>SUM(G46:G51)</f>
        <v>420000</v>
      </c>
      <c r="H52" s="203">
        <f>SUM(H46:H51)</f>
        <v>0</v>
      </c>
    </row>
    <row r="53" spans="1:8" ht="20.100000000000001" customHeight="1" x14ac:dyDescent="0.2">
      <c r="A53" s="223" t="s">
        <v>355</v>
      </c>
      <c r="B53" s="224"/>
      <c r="C53" s="224"/>
      <c r="D53" s="224"/>
      <c r="E53" s="226"/>
      <c r="F53" s="203">
        <v>4932000</v>
      </c>
      <c r="G53" s="203">
        <f>G54+G55+G56</f>
        <v>420000</v>
      </c>
      <c r="H53" s="203">
        <v>0</v>
      </c>
    </row>
    <row r="54" spans="1:8" ht="20.100000000000001" customHeight="1" x14ac:dyDescent="0.2">
      <c r="A54" s="208" t="s">
        <v>358</v>
      </c>
      <c r="B54" s="209"/>
      <c r="C54" s="209"/>
      <c r="D54" s="209"/>
      <c r="E54" s="210"/>
      <c r="F54" s="202">
        <f>187000+13000+18000</f>
        <v>218000</v>
      </c>
      <c r="G54" s="202">
        <v>0</v>
      </c>
      <c r="H54" s="202">
        <v>0</v>
      </c>
    </row>
    <row r="55" spans="1:8" ht="20.100000000000001" customHeight="1" x14ac:dyDescent="0.2">
      <c r="A55" s="208" t="s">
        <v>385</v>
      </c>
      <c r="B55" s="209"/>
      <c r="C55" s="209"/>
      <c r="D55" s="209"/>
      <c r="E55" s="210"/>
      <c r="F55" s="170">
        <v>336000</v>
      </c>
      <c r="G55" s="202">
        <v>0</v>
      </c>
      <c r="H55" s="202">
        <v>0</v>
      </c>
    </row>
    <row r="56" spans="1:8" ht="20.100000000000001" customHeight="1" x14ac:dyDescent="0.2">
      <c r="A56" s="208" t="s">
        <v>359</v>
      </c>
      <c r="B56" s="209"/>
      <c r="C56" s="209"/>
      <c r="D56" s="209"/>
      <c r="E56" s="210"/>
      <c r="F56" s="150">
        <f>F53-F54-F55</f>
        <v>4378000</v>
      </c>
      <c r="G56" s="202">
        <v>420000</v>
      </c>
      <c r="H56" s="202">
        <v>0</v>
      </c>
    </row>
    <row r="57" spans="1:8" ht="20.100000000000001" customHeight="1" x14ac:dyDescent="0.2">
      <c r="A57" s="265"/>
      <c r="B57" s="256"/>
      <c r="C57" s="256"/>
      <c r="D57" s="256"/>
      <c r="E57" s="256"/>
      <c r="F57" s="256"/>
      <c r="G57" s="256"/>
      <c r="H57" s="266"/>
    </row>
    <row r="58" spans="1:8" ht="20.100000000000001" customHeight="1" x14ac:dyDescent="0.2">
      <c r="A58" s="6" t="s">
        <v>135</v>
      </c>
      <c r="B58" s="257" t="s">
        <v>319</v>
      </c>
      <c r="C58" s="258"/>
      <c r="D58" s="258"/>
      <c r="E58" s="258"/>
      <c r="F58" s="258"/>
      <c r="G58" s="258"/>
      <c r="H58" s="259"/>
    </row>
    <row r="59" spans="1:8" ht="20.100000000000001" customHeight="1" x14ac:dyDescent="0.2">
      <c r="A59" s="7" t="s">
        <v>16</v>
      </c>
      <c r="B59" s="291" t="s">
        <v>0</v>
      </c>
      <c r="C59" s="291"/>
      <c r="D59" s="167">
        <f t="shared" ref="D59" si="21">F59+G59+H59</f>
        <v>130000</v>
      </c>
      <c r="E59" s="23">
        <v>10000</v>
      </c>
      <c r="F59" s="23">
        <v>80000</v>
      </c>
      <c r="G59" s="15">
        <v>50000</v>
      </c>
      <c r="H59" s="15">
        <v>0</v>
      </c>
    </row>
    <row r="60" spans="1:8" ht="20.100000000000001" customHeight="1" x14ac:dyDescent="0.2">
      <c r="A60" s="41" t="s">
        <v>31</v>
      </c>
      <c r="B60" s="274" t="s">
        <v>194</v>
      </c>
      <c r="C60" s="274"/>
      <c r="D60" s="167">
        <f>F60+G60+H60</f>
        <v>9000</v>
      </c>
      <c r="E60" s="23">
        <v>3000</v>
      </c>
      <c r="F60" s="23">
        <v>3000</v>
      </c>
      <c r="G60" s="38">
        <f>ROUND(E60*1.08,-3)</f>
        <v>3000</v>
      </c>
      <c r="H60" s="38">
        <f>ROUND(G60*1.08,-3)</f>
        <v>3000</v>
      </c>
    </row>
    <row r="61" spans="1:8" ht="20.100000000000001" customHeight="1" x14ac:dyDescent="0.2">
      <c r="A61" s="223" t="s">
        <v>159</v>
      </c>
      <c r="B61" s="224"/>
      <c r="C61" s="226"/>
      <c r="D61" s="14">
        <f>SUM(D59:D60)</f>
        <v>139000</v>
      </c>
      <c r="E61" s="14">
        <f>SUM(E59:E60)</f>
        <v>13000</v>
      </c>
      <c r="F61" s="14">
        <f>SUM(F59:F60)</f>
        <v>83000</v>
      </c>
      <c r="G61" s="14">
        <f>SUM(G59:G60)</f>
        <v>53000</v>
      </c>
      <c r="H61" s="14">
        <f>SUM(H59:H60)</f>
        <v>3000</v>
      </c>
    </row>
    <row r="62" spans="1:8" ht="20.100000000000001" customHeight="1" x14ac:dyDescent="0.2">
      <c r="A62" s="223" t="s">
        <v>355</v>
      </c>
      <c r="B62" s="224"/>
      <c r="C62" s="224"/>
      <c r="D62" s="224"/>
      <c r="E62" s="226"/>
      <c r="F62" s="203">
        <v>83000</v>
      </c>
      <c r="G62" s="203">
        <f>G63+G64</f>
        <v>53000</v>
      </c>
      <c r="H62" s="203">
        <v>0</v>
      </c>
    </row>
    <row r="63" spans="1:8" ht="20.100000000000001" customHeight="1" x14ac:dyDescent="0.2">
      <c r="A63" s="208" t="s">
        <v>359</v>
      </c>
      <c r="B63" s="209"/>
      <c r="C63" s="209"/>
      <c r="D63" s="209"/>
      <c r="E63" s="210"/>
      <c r="F63" s="202">
        <v>80000</v>
      </c>
      <c r="G63" s="202">
        <v>50000</v>
      </c>
      <c r="H63" s="202">
        <v>0</v>
      </c>
    </row>
    <row r="64" spans="1:8" ht="20.100000000000001" customHeight="1" x14ac:dyDescent="0.2">
      <c r="A64" s="208" t="s">
        <v>358</v>
      </c>
      <c r="B64" s="209"/>
      <c r="C64" s="209"/>
      <c r="D64" s="209"/>
      <c r="E64" s="210"/>
      <c r="F64" s="150">
        <v>3000</v>
      </c>
      <c r="G64" s="202">
        <v>3000</v>
      </c>
      <c r="H64" s="202">
        <v>3000</v>
      </c>
    </row>
    <row r="65" spans="1:8" ht="20.100000000000001" customHeight="1" x14ac:dyDescent="0.2">
      <c r="A65" s="265"/>
      <c r="B65" s="256"/>
      <c r="C65" s="256"/>
      <c r="D65" s="256"/>
      <c r="E65" s="256"/>
      <c r="F65" s="256"/>
      <c r="G65" s="256"/>
      <c r="H65" s="266"/>
    </row>
    <row r="66" spans="1:8" ht="20.100000000000001" customHeight="1" x14ac:dyDescent="0.2">
      <c r="A66" s="187" t="s">
        <v>136</v>
      </c>
      <c r="B66" s="341" t="s">
        <v>288</v>
      </c>
      <c r="C66" s="341"/>
      <c r="D66" s="341"/>
      <c r="E66" s="341"/>
      <c r="F66" s="341"/>
      <c r="G66" s="341"/>
      <c r="H66" s="341"/>
    </row>
    <row r="67" spans="1:8" ht="20.100000000000001" customHeight="1" x14ac:dyDescent="0.2">
      <c r="A67" s="7" t="s">
        <v>16</v>
      </c>
      <c r="B67" s="343" t="s">
        <v>289</v>
      </c>
      <c r="C67" s="343"/>
      <c r="D67" s="343"/>
      <c r="E67" s="343"/>
      <c r="F67" s="343"/>
      <c r="G67" s="343"/>
      <c r="H67" s="343"/>
    </row>
    <row r="68" spans="1:8" ht="20.100000000000001" customHeight="1" x14ac:dyDescent="0.2">
      <c r="A68" s="344"/>
      <c r="B68" s="291" t="s">
        <v>329</v>
      </c>
      <c r="C68" s="291"/>
      <c r="D68" s="185">
        <f t="shared" ref="D68:D69" si="22">F68+G68+H68</f>
        <v>120000</v>
      </c>
      <c r="E68" s="23">
        <v>0</v>
      </c>
      <c r="F68" s="23">
        <v>120000</v>
      </c>
      <c r="G68" s="15">
        <v>0</v>
      </c>
      <c r="H68" s="15">
        <v>0</v>
      </c>
    </row>
    <row r="69" spans="1:8" ht="20.100000000000001" customHeight="1" x14ac:dyDescent="0.2">
      <c r="A69" s="344"/>
      <c r="B69" s="291" t="s">
        <v>316</v>
      </c>
      <c r="C69" s="291"/>
      <c r="D69" s="185">
        <f t="shared" si="22"/>
        <v>280000</v>
      </c>
      <c r="E69" s="23">
        <v>230000</v>
      </c>
      <c r="F69" s="23">
        <v>230000</v>
      </c>
      <c r="G69" s="15">
        <v>50000</v>
      </c>
      <c r="H69" s="15">
        <v>0</v>
      </c>
    </row>
    <row r="70" spans="1:8" ht="20.100000000000001" customHeight="1" x14ac:dyDescent="0.2">
      <c r="A70" s="344"/>
      <c r="B70" s="342" t="s">
        <v>337</v>
      </c>
      <c r="C70" s="342"/>
      <c r="D70" s="9">
        <f>SUM(E70:H70)</f>
        <v>630000</v>
      </c>
      <c r="E70" s="26">
        <v>230000</v>
      </c>
      <c r="F70" s="26">
        <f>SUM(F68:F69)</f>
        <v>350000</v>
      </c>
      <c r="G70" s="13">
        <v>50000</v>
      </c>
      <c r="H70" s="13">
        <v>0</v>
      </c>
    </row>
    <row r="71" spans="1:8" ht="20.100000000000001" customHeight="1" x14ac:dyDescent="0.2">
      <c r="A71" s="7" t="s">
        <v>31</v>
      </c>
      <c r="B71" s="343" t="s">
        <v>290</v>
      </c>
      <c r="C71" s="343"/>
      <c r="D71" s="343">
        <f t="shared" ref="D71:D79" si="23">SUM(E71:H71)</f>
        <v>200000</v>
      </c>
      <c r="E71" s="343">
        <v>200000</v>
      </c>
      <c r="F71" s="343"/>
      <c r="G71" s="343">
        <v>0</v>
      </c>
      <c r="H71" s="343">
        <v>0</v>
      </c>
    </row>
    <row r="72" spans="1:8" ht="20.100000000000001" customHeight="1" x14ac:dyDescent="0.2">
      <c r="A72" s="344"/>
      <c r="B72" s="291" t="s">
        <v>327</v>
      </c>
      <c r="C72" s="291"/>
      <c r="D72" s="185">
        <f t="shared" ref="D72:D73" si="24">F72+G72+H72</f>
        <v>38000</v>
      </c>
      <c r="E72" s="23">
        <v>0</v>
      </c>
      <c r="F72" s="23">
        <v>38000</v>
      </c>
      <c r="G72" s="15">
        <v>0</v>
      </c>
      <c r="H72" s="15">
        <v>0</v>
      </c>
    </row>
    <row r="73" spans="1:8" ht="20.100000000000001" customHeight="1" x14ac:dyDescent="0.2">
      <c r="A73" s="344"/>
      <c r="B73" s="291" t="s">
        <v>316</v>
      </c>
      <c r="C73" s="291"/>
      <c r="D73" s="185">
        <f t="shared" si="24"/>
        <v>200000</v>
      </c>
      <c r="E73" s="23">
        <v>200000</v>
      </c>
      <c r="F73" s="23">
        <v>200000</v>
      </c>
      <c r="G73" s="15">
        <v>0</v>
      </c>
      <c r="H73" s="15">
        <v>0</v>
      </c>
    </row>
    <row r="74" spans="1:8" ht="20.100000000000001" customHeight="1" x14ac:dyDescent="0.2">
      <c r="A74" s="344"/>
      <c r="B74" s="342" t="s">
        <v>338</v>
      </c>
      <c r="C74" s="342"/>
      <c r="D74" s="26">
        <f>SUM(D72:D73)</f>
        <v>238000</v>
      </c>
      <c r="E74" s="26">
        <f>SUM(E72:E73)</f>
        <v>200000</v>
      </c>
      <c r="F74" s="26">
        <f>SUM(F72:F73)</f>
        <v>238000</v>
      </c>
      <c r="G74" s="26">
        <f t="shared" ref="G74:H74" si="25">SUM(G72:G73)</f>
        <v>0</v>
      </c>
      <c r="H74" s="26">
        <f t="shared" si="25"/>
        <v>0</v>
      </c>
    </row>
    <row r="75" spans="1:8" ht="20.100000000000001" customHeight="1" x14ac:dyDescent="0.2">
      <c r="A75" s="7" t="s">
        <v>18</v>
      </c>
      <c r="B75" s="343" t="s">
        <v>291</v>
      </c>
      <c r="C75" s="343"/>
      <c r="D75" s="343">
        <f t="shared" si="23"/>
        <v>270000</v>
      </c>
      <c r="E75" s="343">
        <v>270000</v>
      </c>
      <c r="F75" s="343"/>
      <c r="G75" s="343">
        <v>0</v>
      </c>
      <c r="H75" s="343">
        <v>0</v>
      </c>
    </row>
    <row r="76" spans="1:8" ht="20.100000000000001" customHeight="1" x14ac:dyDescent="0.2">
      <c r="A76" s="344"/>
      <c r="B76" s="291" t="s">
        <v>327</v>
      </c>
      <c r="C76" s="291"/>
      <c r="D76" s="185">
        <f t="shared" ref="D76:D77" si="26">F76+G76+H76</f>
        <v>38000</v>
      </c>
      <c r="E76" s="23">
        <v>0</v>
      </c>
      <c r="F76" s="23">
        <v>38000</v>
      </c>
      <c r="G76" s="15">
        <v>0</v>
      </c>
      <c r="H76" s="15">
        <v>0</v>
      </c>
    </row>
    <row r="77" spans="1:8" ht="20.100000000000001" customHeight="1" x14ac:dyDescent="0.2">
      <c r="A77" s="344"/>
      <c r="B77" s="291" t="s">
        <v>316</v>
      </c>
      <c r="C77" s="291"/>
      <c r="D77" s="185">
        <f t="shared" si="26"/>
        <v>270000</v>
      </c>
      <c r="E77" s="23">
        <v>270000</v>
      </c>
      <c r="F77" s="23">
        <v>270000</v>
      </c>
      <c r="G77" s="15">
        <v>0</v>
      </c>
      <c r="H77" s="15">
        <v>0</v>
      </c>
    </row>
    <row r="78" spans="1:8" ht="20.100000000000001" customHeight="1" x14ac:dyDescent="0.2">
      <c r="A78" s="344"/>
      <c r="B78" s="342" t="s">
        <v>339</v>
      </c>
      <c r="C78" s="342"/>
      <c r="D78" s="26">
        <f t="shared" ref="D78:E78" si="27">SUM(D76:D77)</f>
        <v>308000</v>
      </c>
      <c r="E78" s="26">
        <f t="shared" si="27"/>
        <v>270000</v>
      </c>
      <c r="F78" s="26">
        <f>SUM(F76:F77)</f>
        <v>308000</v>
      </c>
      <c r="G78" s="26">
        <f t="shared" ref="G78:H78" si="28">SUM(G76:G77)</f>
        <v>0</v>
      </c>
      <c r="H78" s="26">
        <f t="shared" si="28"/>
        <v>0</v>
      </c>
    </row>
    <row r="79" spans="1:8" ht="20.100000000000001" customHeight="1" x14ac:dyDescent="0.2">
      <c r="A79" s="7" t="s">
        <v>19</v>
      </c>
      <c r="B79" s="343" t="s">
        <v>292</v>
      </c>
      <c r="C79" s="343"/>
      <c r="D79" s="343">
        <f t="shared" si="23"/>
        <v>180000</v>
      </c>
      <c r="E79" s="343">
        <v>180000</v>
      </c>
      <c r="F79" s="343"/>
      <c r="G79" s="343">
        <v>0</v>
      </c>
      <c r="H79" s="343">
        <v>0</v>
      </c>
    </row>
    <row r="80" spans="1:8" ht="20.100000000000001" customHeight="1" x14ac:dyDescent="0.2">
      <c r="A80" s="344"/>
      <c r="B80" s="291" t="s">
        <v>327</v>
      </c>
      <c r="C80" s="291"/>
      <c r="D80" s="185">
        <f t="shared" ref="D80:D81" si="29">F80+G80+H80</f>
        <v>39000</v>
      </c>
      <c r="E80" s="23">
        <v>0</v>
      </c>
      <c r="F80" s="23">
        <v>39000</v>
      </c>
      <c r="G80" s="15">
        <v>0</v>
      </c>
      <c r="H80" s="15">
        <v>0</v>
      </c>
    </row>
    <row r="81" spans="1:8" ht="20.100000000000001" customHeight="1" x14ac:dyDescent="0.2">
      <c r="A81" s="344"/>
      <c r="B81" s="291" t="s">
        <v>316</v>
      </c>
      <c r="C81" s="291"/>
      <c r="D81" s="185">
        <f t="shared" si="29"/>
        <v>180000</v>
      </c>
      <c r="E81" s="23">
        <v>180000</v>
      </c>
      <c r="F81" s="23">
        <v>180000</v>
      </c>
      <c r="G81" s="15">
        <v>0</v>
      </c>
      <c r="H81" s="15">
        <v>0</v>
      </c>
    </row>
    <row r="82" spans="1:8" ht="20.100000000000001" customHeight="1" x14ac:dyDescent="0.2">
      <c r="A82" s="344"/>
      <c r="B82" s="342" t="s">
        <v>340</v>
      </c>
      <c r="C82" s="342"/>
      <c r="D82" s="26">
        <f>SUM(D80:D81)</f>
        <v>219000</v>
      </c>
      <c r="E82" s="26">
        <f t="shared" ref="E82" si="30">SUM(E80:E81)</f>
        <v>180000</v>
      </c>
      <c r="F82" s="26">
        <f>SUM(F80:F81)</f>
        <v>219000</v>
      </c>
      <c r="G82" s="26">
        <f t="shared" ref="G82:H82" si="31">SUM(G80:G81)</f>
        <v>0</v>
      </c>
      <c r="H82" s="26">
        <f t="shared" si="31"/>
        <v>0</v>
      </c>
    </row>
    <row r="83" spans="1:8" ht="20.100000000000001" customHeight="1" x14ac:dyDescent="0.2">
      <c r="A83" s="222" t="s">
        <v>159</v>
      </c>
      <c r="B83" s="222"/>
      <c r="C83" s="222"/>
      <c r="D83" s="186">
        <f>D82+D78+D74+D70</f>
        <v>1395000</v>
      </c>
      <c r="E83" s="186">
        <f t="shared" ref="E83" si="32">E82+E78+E74+E70</f>
        <v>880000</v>
      </c>
      <c r="F83" s="186">
        <f>F82+F78+F74+F70</f>
        <v>1115000</v>
      </c>
      <c r="G83" s="186">
        <f t="shared" ref="G83:H83" si="33">G82+G78+G74+G70</f>
        <v>50000</v>
      </c>
      <c r="H83" s="186">
        <f t="shared" si="33"/>
        <v>0</v>
      </c>
    </row>
    <row r="84" spans="1:8" ht="20.100000000000001" customHeight="1" x14ac:dyDescent="0.2">
      <c r="A84" s="222" t="s">
        <v>355</v>
      </c>
      <c r="B84" s="222"/>
      <c r="C84" s="222"/>
      <c r="D84" s="222"/>
      <c r="E84" s="222"/>
      <c r="F84" s="203">
        <f t="shared" ref="F84:H85" si="34">F83</f>
        <v>1115000</v>
      </c>
      <c r="G84" s="203">
        <f t="shared" si="34"/>
        <v>50000</v>
      </c>
      <c r="H84" s="203">
        <f t="shared" si="34"/>
        <v>0</v>
      </c>
    </row>
    <row r="85" spans="1:8" ht="20.100000000000001" customHeight="1" x14ac:dyDescent="0.2">
      <c r="A85" s="281" t="s">
        <v>359</v>
      </c>
      <c r="B85" s="281"/>
      <c r="C85" s="281"/>
      <c r="D85" s="281"/>
      <c r="E85" s="281"/>
      <c r="F85" s="202">
        <f t="shared" si="34"/>
        <v>1115000</v>
      </c>
      <c r="G85" s="202">
        <f t="shared" si="34"/>
        <v>50000</v>
      </c>
      <c r="H85" s="202">
        <f t="shared" si="34"/>
        <v>0</v>
      </c>
    </row>
    <row r="86" spans="1:8" ht="20.100000000000001" customHeight="1" x14ac:dyDescent="0.2">
      <c r="A86" s="265"/>
      <c r="B86" s="256"/>
      <c r="C86" s="256"/>
      <c r="D86" s="256"/>
      <c r="E86" s="256"/>
      <c r="F86" s="256"/>
      <c r="G86" s="256"/>
      <c r="H86" s="266"/>
    </row>
    <row r="87" spans="1:8" ht="20.100000000000001" customHeight="1" x14ac:dyDescent="0.2">
      <c r="A87" s="137" t="s">
        <v>138</v>
      </c>
      <c r="B87" s="257" t="s">
        <v>324</v>
      </c>
      <c r="C87" s="258"/>
      <c r="D87" s="258"/>
      <c r="E87" s="258"/>
      <c r="F87" s="258"/>
      <c r="G87" s="258"/>
      <c r="H87" s="259"/>
    </row>
    <row r="88" spans="1:8" ht="20.100000000000001" customHeight="1" x14ac:dyDescent="0.2">
      <c r="A88" s="7" t="s">
        <v>16</v>
      </c>
      <c r="B88" s="291" t="s">
        <v>0</v>
      </c>
      <c r="C88" s="291"/>
      <c r="D88" s="8">
        <f>F88+G88+H88</f>
        <v>216000</v>
      </c>
      <c r="E88" s="167">
        <v>0</v>
      </c>
      <c r="F88" s="167">
        <v>216000</v>
      </c>
      <c r="G88" s="167">
        <v>0</v>
      </c>
      <c r="H88" s="167">
        <v>0</v>
      </c>
    </row>
    <row r="89" spans="1:8" ht="20.100000000000001" customHeight="1" x14ac:dyDescent="0.2">
      <c r="A89" s="223" t="s">
        <v>159</v>
      </c>
      <c r="B89" s="224"/>
      <c r="C89" s="226"/>
      <c r="D89" s="14">
        <f>SUM(D88)</f>
        <v>216000</v>
      </c>
      <c r="E89" s="164">
        <f t="shared" ref="E89:H89" si="35">SUM(E88)</f>
        <v>0</v>
      </c>
      <c r="F89" s="164">
        <f t="shared" si="35"/>
        <v>216000</v>
      </c>
      <c r="G89" s="164">
        <f t="shared" si="35"/>
        <v>0</v>
      </c>
      <c r="H89" s="164">
        <f t="shared" si="35"/>
        <v>0</v>
      </c>
    </row>
    <row r="90" spans="1:8" ht="20.100000000000001" customHeight="1" x14ac:dyDescent="0.2">
      <c r="A90" s="223" t="s">
        <v>355</v>
      </c>
      <c r="B90" s="224"/>
      <c r="C90" s="224"/>
      <c r="D90" s="224"/>
      <c r="E90" s="226"/>
      <c r="F90" s="203">
        <f t="shared" ref="F90:H91" si="36">F89</f>
        <v>216000</v>
      </c>
      <c r="G90" s="203">
        <f t="shared" si="36"/>
        <v>0</v>
      </c>
      <c r="H90" s="203">
        <f t="shared" si="36"/>
        <v>0</v>
      </c>
    </row>
    <row r="91" spans="1:8" ht="20.100000000000001" customHeight="1" x14ac:dyDescent="0.2">
      <c r="A91" s="208" t="s">
        <v>358</v>
      </c>
      <c r="B91" s="209"/>
      <c r="C91" s="209"/>
      <c r="D91" s="209"/>
      <c r="E91" s="210"/>
      <c r="F91" s="202">
        <f t="shared" si="36"/>
        <v>216000</v>
      </c>
      <c r="G91" s="202">
        <f t="shared" si="36"/>
        <v>0</v>
      </c>
      <c r="H91" s="202">
        <f t="shared" si="36"/>
        <v>0</v>
      </c>
    </row>
    <row r="92" spans="1:8" ht="20.100000000000001" customHeight="1" x14ac:dyDescent="0.2">
      <c r="A92" s="265"/>
      <c r="B92" s="256"/>
      <c r="C92" s="256"/>
      <c r="D92" s="256"/>
      <c r="E92" s="256"/>
      <c r="F92" s="256"/>
      <c r="G92" s="256"/>
      <c r="H92" s="266"/>
    </row>
    <row r="93" spans="1:8" ht="30" customHeight="1" x14ac:dyDescent="0.2">
      <c r="A93" s="222" t="s">
        <v>26</v>
      </c>
      <c r="B93" s="222"/>
      <c r="C93" s="222"/>
      <c r="D93" s="14">
        <f>D61+D52+D41+D34+D30+D20+D12+D8+D26+D83+D89</f>
        <v>15071000</v>
      </c>
      <c r="E93" s="164">
        <f>E61+E52+E41+E34+E30+E20+E12+E8+E26+E83+E89</f>
        <v>10443800</v>
      </c>
      <c r="F93" s="164">
        <f>F61+F52+F41+F34+F30+F20+F12+F8+F26+F83+F89</f>
        <v>8223200</v>
      </c>
      <c r="G93" s="164">
        <f>G61+G52+G41+G34+G30+G20+G12+G8+G26+G83+G89</f>
        <v>3563600</v>
      </c>
      <c r="H93" s="164">
        <f>H61+H52+H41+H34+H30+H20+H12+H8+H26+H83+H89</f>
        <v>1479200</v>
      </c>
    </row>
    <row r="94" spans="1:8" ht="20.100000000000001" customHeight="1" x14ac:dyDescent="0.2">
      <c r="D94" s="29"/>
      <c r="E94" s="29"/>
      <c r="F94" s="29"/>
      <c r="G94" s="29"/>
      <c r="H94" s="29"/>
    </row>
  </sheetData>
  <mergeCells count="97">
    <mergeCell ref="A89:C89"/>
    <mergeCell ref="A62:E62"/>
    <mergeCell ref="A63:E63"/>
    <mergeCell ref="B18:C18"/>
    <mergeCell ref="A68:A70"/>
    <mergeCell ref="A92:H92"/>
    <mergeCell ref="A80:A82"/>
    <mergeCell ref="B80:C80"/>
    <mergeCell ref="B81:C81"/>
    <mergeCell ref="B82:C82"/>
    <mergeCell ref="B88:C88"/>
    <mergeCell ref="A86:H86"/>
    <mergeCell ref="B87:H87"/>
    <mergeCell ref="A61:C61"/>
    <mergeCell ref="B79:H79"/>
    <mergeCell ref="B77:C77"/>
    <mergeCell ref="B75:H75"/>
    <mergeCell ref="A90:E90"/>
    <mergeCell ref="A91:E91"/>
    <mergeCell ref="A13:E13"/>
    <mergeCell ref="A93:C93"/>
    <mergeCell ref="B30:C30"/>
    <mergeCell ref="A2:H2"/>
    <mergeCell ref="B4:C4"/>
    <mergeCell ref="B5:C5"/>
    <mergeCell ref="B6:C6"/>
    <mergeCell ref="A33:H33"/>
    <mergeCell ref="A41:C41"/>
    <mergeCell ref="B38:H38"/>
    <mergeCell ref="B39:C39"/>
    <mergeCell ref="B40:C40"/>
    <mergeCell ref="B34:C34"/>
    <mergeCell ref="A37:H37"/>
    <mergeCell ref="B16:H16"/>
    <mergeCell ref="B17:C17"/>
    <mergeCell ref="B1:C1"/>
    <mergeCell ref="B3:H3"/>
    <mergeCell ref="A8:C8"/>
    <mergeCell ref="A11:H11"/>
    <mergeCell ref="B12:C12"/>
    <mergeCell ref="B7:C7"/>
    <mergeCell ref="A9:E9"/>
    <mergeCell ref="A10:E10"/>
    <mergeCell ref="A14:E14"/>
    <mergeCell ref="A21:E21"/>
    <mergeCell ref="A22:E22"/>
    <mergeCell ref="B50:C50"/>
    <mergeCell ref="A32:E32"/>
    <mergeCell ref="A27:E27"/>
    <mergeCell ref="A28:E28"/>
    <mergeCell ref="A31:E31"/>
    <mergeCell ref="A29:H29"/>
    <mergeCell ref="A15:H15"/>
    <mergeCell ref="B19:C19"/>
    <mergeCell ref="A20:C20"/>
    <mergeCell ref="B25:C25"/>
    <mergeCell ref="B24:H24"/>
    <mergeCell ref="A26:C26"/>
    <mergeCell ref="A23:H23"/>
    <mergeCell ref="A44:H44"/>
    <mergeCell ref="A43:E43"/>
    <mergeCell ref="A53:E53"/>
    <mergeCell ref="A56:E56"/>
    <mergeCell ref="A35:E35"/>
    <mergeCell ref="A36:E36"/>
    <mergeCell ref="B45:H45"/>
    <mergeCell ref="B48:C48"/>
    <mergeCell ref="A55:E55"/>
    <mergeCell ref="A42:E42"/>
    <mergeCell ref="B46:C46"/>
    <mergeCell ref="B49:C49"/>
    <mergeCell ref="A54:E54"/>
    <mergeCell ref="B51:C51"/>
    <mergeCell ref="B47:C47"/>
    <mergeCell ref="B74:C74"/>
    <mergeCell ref="B76:C76"/>
    <mergeCell ref="B59:C59"/>
    <mergeCell ref="B60:C60"/>
    <mergeCell ref="A52:C52"/>
    <mergeCell ref="A57:H57"/>
    <mergeCell ref="B58:H58"/>
    <mergeCell ref="A64:E64"/>
    <mergeCell ref="A84:E84"/>
    <mergeCell ref="A85:E85"/>
    <mergeCell ref="B66:H66"/>
    <mergeCell ref="A83:C83"/>
    <mergeCell ref="A65:H65"/>
    <mergeCell ref="B68:C68"/>
    <mergeCell ref="B69:C69"/>
    <mergeCell ref="B70:C70"/>
    <mergeCell ref="B67:H67"/>
    <mergeCell ref="A72:A74"/>
    <mergeCell ref="A76:A78"/>
    <mergeCell ref="B78:C78"/>
    <mergeCell ref="B72:C72"/>
    <mergeCell ref="B73:C73"/>
    <mergeCell ref="B71:H71"/>
  </mergeCells>
  <pageMargins left="0.62992125984251968" right="0.15748031496062992" top="1.14375" bottom="0.27559055118110237" header="0.69374999999999998" footer="0.27559055118110237"/>
  <pageSetup paperSize="9" scale="75" orientation="portrait" r:id="rId1"/>
  <headerFooter alignWithMargins="0">
    <oddHeader>&amp;CPROGRAM GOSPODARSKOG RAZVOJA</oddHeader>
  </headerFooter>
  <rowBreaks count="2" manualBreakCount="2">
    <brk id="44" max="7" man="1"/>
    <brk id="9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12</vt:i4>
      </vt:variant>
    </vt:vector>
  </HeadingPairs>
  <TitlesOfParts>
    <vt:vector size="18" baseType="lpstr">
      <vt:lpstr>JUO I OPĆINSKA TIJELA</vt:lpstr>
      <vt:lpstr>ZAŠTITA DOBARA I STANOVNIŠTVA </vt:lpstr>
      <vt:lpstr>DRUŠTVENE DJELATNOSTI </vt:lpstr>
      <vt:lpstr>KOMUNALNA INFRASTRUKTURA</vt:lpstr>
      <vt:lpstr>UNAPREĐENJE STANOVANJA I ZAJ.</vt:lpstr>
      <vt:lpstr>GOSPODARSTVO</vt:lpstr>
      <vt:lpstr>'UNAPREĐENJE STANOVANJA I ZAJ.'!__xlnm.Print_Area</vt:lpstr>
      <vt:lpstr>'UNAPREĐENJE STANOVANJA I ZAJ.'!__xlnm.Print_Titles</vt:lpstr>
      <vt:lpstr>GOSPODARSTVO!Ispis_naslova</vt:lpstr>
      <vt:lpstr>'KOMUNALNA INFRASTRUKTURA'!Ispis_naslova</vt:lpstr>
      <vt:lpstr>'UNAPREĐENJE STANOVANJA I ZAJ.'!Ispis_naslova</vt:lpstr>
      <vt:lpstr>'ZAŠTITA DOBARA I STANOVNIŠTVA '!Ispis_naslova</vt:lpstr>
      <vt:lpstr>'DRUŠTVENE DJELATNOSTI '!Podrucje_ispisa</vt:lpstr>
      <vt:lpstr>GOSPODARSTVO!Podrucje_ispisa</vt:lpstr>
      <vt:lpstr>'JUO I OPĆINSKA TIJELA'!Podrucje_ispisa</vt:lpstr>
      <vt:lpstr>'KOMUNALNA INFRASTRUKTURA'!Podrucje_ispisa</vt:lpstr>
      <vt:lpstr>'UNAPREĐENJE STANOVANJA I ZAJ.'!Podrucje_ispisa</vt:lpstr>
      <vt:lpstr>'ZAŠTITA DOBARA I STANOVNIŠTVA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gmedved</dc:creator>
  <cp:lastModifiedBy>User 1</cp:lastModifiedBy>
  <cp:lastPrinted>2017-03-27T11:59:40Z</cp:lastPrinted>
  <dcterms:created xsi:type="dcterms:W3CDTF">2004-11-17T11:00:33Z</dcterms:created>
  <dcterms:modified xsi:type="dcterms:W3CDTF">2017-04-03T06:27:18Z</dcterms:modified>
</cp:coreProperties>
</file>