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75" windowWidth="11340" windowHeight="5880" tabRatio="945" firstSheet="1" activeTab="9"/>
  </bookViews>
  <sheets>
    <sheet name="Grafikon1" sheetId="6" state="hidden" r:id="rId1"/>
    <sheet name="JUO I OPĆINSKA TIJELA" sheetId="37" r:id="rId2"/>
    <sheet name="ZAŠTITA DOBARA I STANOVNIŠTVA " sheetId="32" r:id="rId3"/>
    <sheet name="DRUŠTVENE DJELATNOSTI " sheetId="33" r:id="rId4"/>
    <sheet name="KOMUNALNA INFRASTRUKTURA (2)" sheetId="40" state="hidden" r:id="rId5"/>
    <sheet name="KOMUNALNA INFRASTRUKTURA" sheetId="24" r:id="rId6"/>
    <sheet name="UNAPREĐENJE " sheetId="34" state="hidden" r:id="rId7"/>
    <sheet name="UNAPREĐENJE STAN" sheetId="38" state="hidden" r:id="rId8"/>
    <sheet name="UNAPREĐENJE STANOVANJA I ZAJ." sheetId="39" r:id="rId9"/>
    <sheet name="GOSPODARSTVO" sheetId="35" r:id="rId10"/>
    <sheet name="Total" sheetId="36" r:id="rId11"/>
  </sheets>
  <definedNames>
    <definedName name="__xlnm.Print_Area" localSheetId="8">'UNAPREĐENJE STANOVANJA I ZAJ.'!$A$1:$I$352</definedName>
    <definedName name="__xlnm.Print_Titles" localSheetId="8">'UNAPREĐENJE STANOVANJA I ZAJ.'!$1:$1</definedName>
    <definedName name="_xlnm.Print_Titles" localSheetId="9">GOSPODARSTVO!$1:$1</definedName>
    <definedName name="_xlnm.Print_Titles" localSheetId="5">'KOMUNALNA INFRASTRUKTURA'!$1:$1</definedName>
    <definedName name="_xlnm.Print_Titles" localSheetId="4">'KOMUNALNA INFRASTRUKTURA (2)'!$1:$1</definedName>
    <definedName name="_xlnm.Print_Titles" localSheetId="10">Total!$1:$2</definedName>
    <definedName name="_xlnm.Print_Titles" localSheetId="6">'UNAPREĐENJE '!$1:$1</definedName>
    <definedName name="_xlnm.Print_Titles" localSheetId="7">'UNAPREĐENJE STAN'!$1:$1</definedName>
    <definedName name="_xlnm.Print_Titles" localSheetId="8">'UNAPREĐENJE STANOVANJA I ZAJ.'!$1:$1</definedName>
    <definedName name="_xlnm.Print_Titles" localSheetId="2">'ZAŠTITA DOBARA I STANOVNIŠTVA '!$1:$1</definedName>
    <definedName name="_xlnm.Print_Area" localSheetId="3">'DRUŠTVENE DJELATNOSTI '!$A$1:$I$97</definedName>
    <definedName name="_xlnm.Print_Area" localSheetId="9">GOSPODARSTVO!$A$1:$I$107</definedName>
    <definedName name="_xlnm.Print_Area" localSheetId="1">'JUO I OPĆINSKA TIJELA'!$A$1:$I$55</definedName>
    <definedName name="_xlnm.Print_Area" localSheetId="5">'KOMUNALNA INFRASTRUKTURA'!$A$1:$J$142</definedName>
    <definedName name="_xlnm.Print_Area" localSheetId="4">'KOMUNALNA INFRASTRUKTURA (2)'!$A$1:$H$58</definedName>
    <definedName name="_xlnm.Print_Area" localSheetId="10">Total!$A$1:$I$11</definedName>
    <definedName name="_xlnm.Print_Area" localSheetId="6">'UNAPREĐENJE '!$A$1:$G$416</definedName>
    <definedName name="_xlnm.Print_Area" localSheetId="7">'UNAPREĐENJE STAN'!$A$1:$G$416</definedName>
    <definedName name="_xlnm.Print_Area" localSheetId="8">'UNAPREĐENJE STANOVANJA I ZAJ.'!$A$1:$I$356</definedName>
    <definedName name="_xlnm.Print_Area" localSheetId="2">'ZAŠTITA DOBARA I STANOVNIŠTVA '!$A$1:$I$38</definedName>
    <definedName name="Z_AAC62511_3D58_11D9_8166_004095307E82_.wvu.PrintArea" localSheetId="3" hidden="1">'DRUŠTVENE DJELATNOSTI '!$B$1:$H$42</definedName>
    <definedName name="Z_AAC62511_3D58_11D9_8166_004095307E82_.wvu.PrintArea" localSheetId="9" hidden="1">GOSPODARSTVO!$B$1:$H$3</definedName>
    <definedName name="Z_AAC62511_3D58_11D9_8166_004095307E82_.wvu.PrintArea" localSheetId="1" hidden="1">'JUO I OPĆINSKA TIJELA'!$B$1:$H$3</definedName>
    <definedName name="Z_AAC62511_3D58_11D9_8166_004095307E82_.wvu.PrintArea" localSheetId="10" hidden="1">Total!$B$1:$H$2</definedName>
    <definedName name="Z_AAC62511_3D58_11D9_8166_004095307E82_.wvu.PrintArea" localSheetId="2" hidden="1">'ZAŠTITA DOBARA I STANOVNIŠTVA '!$B$1:$H$3</definedName>
  </definedNames>
  <calcPr calcId="145621"/>
  <customWorkbookViews>
    <customWorkbookView name="Print" guid="{AAC62511-3D58-11D9-8166-004095307E82}" includeHiddenRowCol="0" maximized="1" windowWidth="796" windowHeight="438" activeSheetId="1"/>
  </customWorkbookViews>
</workbook>
</file>

<file path=xl/calcChain.xml><?xml version="1.0" encoding="utf-8"?>
<calcChain xmlns="http://schemas.openxmlformats.org/spreadsheetml/2006/main">
  <c r="G27" i="33" l="1"/>
  <c r="G16" i="33"/>
  <c r="F16" i="33"/>
  <c r="G15" i="33"/>
  <c r="E15" i="33"/>
  <c r="F15" i="33"/>
  <c r="D14" i="33"/>
  <c r="D13" i="33"/>
  <c r="G121" i="39" l="1"/>
  <c r="G77" i="39"/>
  <c r="G147" i="39"/>
  <c r="G127" i="39"/>
  <c r="G128" i="39" s="1"/>
  <c r="G88" i="39"/>
  <c r="G91" i="39" s="1"/>
  <c r="G68" i="39"/>
  <c r="G71" i="39" s="1"/>
  <c r="G169" i="39"/>
  <c r="G168" i="39"/>
  <c r="G64" i="39"/>
  <c r="H127" i="39"/>
  <c r="I127" i="39"/>
  <c r="F30" i="39"/>
  <c r="H30" i="39"/>
  <c r="I30" i="39"/>
  <c r="G30" i="39"/>
  <c r="D29" i="39"/>
  <c r="H178" i="39"/>
  <c r="D146" i="39"/>
  <c r="H82" i="39"/>
  <c r="I82" i="39"/>
  <c r="G82" i="39"/>
  <c r="G84" i="39" s="1"/>
  <c r="D81" i="39"/>
  <c r="H119" i="39"/>
  <c r="E137" i="39"/>
  <c r="F137" i="39"/>
  <c r="G137" i="39"/>
  <c r="D136" i="39"/>
  <c r="D118" i="39"/>
  <c r="G109" i="39"/>
  <c r="D108" i="39"/>
  <c r="D102" i="39"/>
  <c r="H103" i="39"/>
  <c r="G103" i="39"/>
  <c r="G105" i="39" s="1"/>
  <c r="F103" i="39"/>
  <c r="D127" i="39" l="1"/>
  <c r="G140" i="39"/>
  <c r="G150" i="39"/>
  <c r="G277" i="39"/>
  <c r="E251" i="39"/>
  <c r="F251" i="39"/>
  <c r="G251" i="39"/>
  <c r="E228" i="39"/>
  <c r="F228" i="39"/>
  <c r="G228" i="39"/>
  <c r="H228" i="39"/>
  <c r="I228" i="39"/>
  <c r="F229" i="39"/>
  <c r="F250" i="39" s="1"/>
  <c r="G229" i="39"/>
  <c r="G250" i="39" s="1"/>
  <c r="H229" i="39"/>
  <c r="H250" i="39" s="1"/>
  <c r="I229" i="39"/>
  <c r="I250" i="39" s="1"/>
  <c r="D333" i="39"/>
  <c r="D332" i="39"/>
  <c r="D327" i="39"/>
  <c r="D289" i="39"/>
  <c r="D240" i="39"/>
  <c r="D234" i="39"/>
  <c r="E216" i="39"/>
  <c r="F216" i="39"/>
  <c r="G216" i="39"/>
  <c r="H216" i="39"/>
  <c r="I216" i="39"/>
  <c r="E215" i="39"/>
  <c r="F215" i="39"/>
  <c r="G215" i="39"/>
  <c r="G178" i="39"/>
  <c r="E170" i="39"/>
  <c r="E169" i="39"/>
  <c r="F169" i="39"/>
  <c r="E168" i="39"/>
  <c r="F168" i="39"/>
  <c r="G42" i="39"/>
  <c r="D4" i="39"/>
  <c r="D5" i="39"/>
  <c r="H80" i="24"/>
  <c r="H56" i="24"/>
  <c r="H33" i="24"/>
  <c r="H25" i="24"/>
  <c r="E108" i="24"/>
  <c r="E107" i="24"/>
  <c r="E106" i="24"/>
  <c r="E97" i="24"/>
  <c r="E96" i="24"/>
  <c r="E95" i="24"/>
  <c r="E94" i="24"/>
  <c r="E91" i="24"/>
  <c r="E90" i="24"/>
  <c r="E89" i="24"/>
  <c r="E88" i="24"/>
  <c r="E87" i="24"/>
  <c r="E78" i="24"/>
  <c r="E60" i="24"/>
  <c r="E59" i="24"/>
  <c r="E48" i="24"/>
  <c r="E47" i="24"/>
  <c r="E46" i="24"/>
  <c r="E45" i="24"/>
  <c r="E44" i="24"/>
  <c r="E41" i="24"/>
  <c r="E40" i="24"/>
  <c r="E39" i="24"/>
  <c r="E38" i="24"/>
  <c r="E35" i="24"/>
  <c r="E31" i="24"/>
  <c r="E30" i="24"/>
  <c r="E29" i="24"/>
  <c r="E28" i="24"/>
  <c r="E27" i="24"/>
  <c r="E23" i="24"/>
  <c r="E22" i="24"/>
  <c r="E21" i="24"/>
  <c r="E20" i="24"/>
  <c r="E19" i="24"/>
  <c r="E18" i="24"/>
  <c r="E17" i="24"/>
  <c r="E16" i="24"/>
  <c r="H51" i="24"/>
  <c r="G54" i="35"/>
  <c r="G52" i="35"/>
  <c r="D82" i="35"/>
  <c r="D68" i="35"/>
  <c r="D70" i="35"/>
  <c r="D34" i="35"/>
  <c r="D20" i="35"/>
  <c r="D4" i="35"/>
  <c r="D334" i="39" l="1"/>
  <c r="D5" i="33"/>
  <c r="D12" i="33"/>
  <c r="D11" i="33"/>
  <c r="D10" i="33"/>
  <c r="D9" i="33"/>
  <c r="D8" i="33"/>
  <c r="D7" i="33"/>
  <c r="D6" i="33"/>
  <c r="D25" i="33"/>
  <c r="D24" i="33"/>
  <c r="D15" i="33" l="1"/>
  <c r="H15" i="33"/>
  <c r="I15" i="33" l="1"/>
  <c r="H26" i="33"/>
  <c r="G26" i="33"/>
  <c r="E26" i="33"/>
  <c r="G15" i="37"/>
  <c r="D71" i="33"/>
  <c r="D26" i="33" l="1"/>
  <c r="G17" i="37"/>
  <c r="D14" i="37"/>
  <c r="D211" i="39" l="1"/>
  <c r="D209" i="39"/>
  <c r="D216" i="39" s="1"/>
  <c r="D203" i="39"/>
  <c r="D202" i="39"/>
  <c r="D201" i="39"/>
  <c r="D200" i="39"/>
  <c r="D199" i="39"/>
  <c r="D190" i="39"/>
  <c r="D109" i="39"/>
  <c r="D88" i="39"/>
  <c r="D82" i="39"/>
  <c r="D62" i="39"/>
  <c r="G52" i="39"/>
  <c r="G50" i="39"/>
  <c r="D47" i="39"/>
  <c r="D36" i="39"/>
  <c r="D30" i="39"/>
  <c r="D23" i="39"/>
  <c r="D13" i="39"/>
  <c r="D12" i="39"/>
  <c r="D88" i="35"/>
  <c r="D81" i="35"/>
  <c r="D80" i="35"/>
  <c r="D77" i="35"/>
  <c r="D76" i="35"/>
  <c r="D73" i="35"/>
  <c r="D72" i="35"/>
  <c r="D69" i="35"/>
  <c r="D60" i="35"/>
  <c r="D59" i="35"/>
  <c r="D51" i="35"/>
  <c r="D50" i="35"/>
  <c r="D49" i="35"/>
  <c r="D48" i="35"/>
  <c r="D47" i="35"/>
  <c r="D46" i="35"/>
  <c r="D40" i="35"/>
  <c r="D39" i="35"/>
  <c r="D41" i="35" s="1"/>
  <c r="D30" i="35"/>
  <c r="D25" i="35"/>
  <c r="D19" i="35"/>
  <c r="D18" i="35"/>
  <c r="D17" i="35"/>
  <c r="D7" i="35"/>
  <c r="D6" i="35"/>
  <c r="D5" i="35"/>
  <c r="D319" i="39"/>
  <c r="D318" i="39"/>
  <c r="D317" i="39"/>
  <c r="D308" i="39"/>
  <c r="D307" i="39"/>
  <c r="D298" i="39"/>
  <c r="D297" i="39"/>
  <c r="D296" i="39"/>
  <c r="D294" i="39"/>
  <c r="D282" i="39"/>
  <c r="D281" i="39"/>
  <c r="D280" i="39"/>
  <c r="D283" i="39" s="1"/>
  <c r="D270" i="39"/>
  <c r="D268" i="39"/>
  <c r="D245" i="39"/>
  <c r="D243" i="39"/>
  <c r="D242" i="39"/>
  <c r="D241" i="39"/>
  <c r="D238" i="39"/>
  <c r="D237" i="39"/>
  <c r="D235" i="39"/>
  <c r="D232" i="39"/>
  <c r="D231" i="39"/>
  <c r="D227" i="39"/>
  <c r="D226" i="39"/>
  <c r="D225" i="39"/>
  <c r="D224" i="39"/>
  <c r="D223" i="39"/>
  <c r="D229" i="39" s="1"/>
  <c r="D250" i="39" s="1"/>
  <c r="D222" i="39"/>
  <c r="D212" i="39"/>
  <c r="D207" i="39"/>
  <c r="D188" i="39"/>
  <c r="D187" i="39"/>
  <c r="D184" i="39"/>
  <c r="D183" i="39"/>
  <c r="D182" i="39"/>
  <c r="D181" i="39"/>
  <c r="D163" i="39"/>
  <c r="D162" i="39"/>
  <c r="D161" i="39"/>
  <c r="D156" i="39"/>
  <c r="D155" i="39"/>
  <c r="D153" i="39"/>
  <c r="D152" i="39"/>
  <c r="D151" i="39"/>
  <c r="D145" i="39"/>
  <c r="D144" i="39"/>
  <c r="D142" i="39"/>
  <c r="D141" i="39"/>
  <c r="D134" i="39"/>
  <c r="D133" i="39"/>
  <c r="D130" i="39"/>
  <c r="D129" i="39"/>
  <c r="D125" i="39"/>
  <c r="D124" i="39"/>
  <c r="D123" i="39"/>
  <c r="D122" i="39"/>
  <c r="D117" i="39"/>
  <c r="D116" i="39"/>
  <c r="D115" i="39"/>
  <c r="D114" i="39"/>
  <c r="D113" i="39"/>
  <c r="D107" i="39"/>
  <c r="D106" i="39"/>
  <c r="D101" i="39"/>
  <c r="D99" i="39"/>
  <c r="D98" i="39"/>
  <c r="D97" i="39"/>
  <c r="D96" i="39"/>
  <c r="D92" i="39"/>
  <c r="D86" i="39"/>
  <c r="D85" i="39"/>
  <c r="D80" i="39"/>
  <c r="D79" i="39"/>
  <c r="D78" i="39"/>
  <c r="D73" i="39"/>
  <c r="D66" i="39"/>
  <c r="D65" i="39"/>
  <c r="D49" i="39"/>
  <c r="D48" i="39"/>
  <c r="D44" i="39"/>
  <c r="D43" i="39"/>
  <c r="D40" i="39"/>
  <c r="D39" i="39"/>
  <c r="D38" i="39"/>
  <c r="D37" i="39"/>
  <c r="D34" i="39"/>
  <c r="D33" i="39"/>
  <c r="D32" i="39"/>
  <c r="D28" i="39"/>
  <c r="D27" i="39"/>
  <c r="D26" i="39"/>
  <c r="D25" i="39"/>
  <c r="D22" i="39"/>
  <c r="D21" i="39"/>
  <c r="D20" i="39"/>
  <c r="D19" i="39"/>
  <c r="D11" i="39"/>
  <c r="D6" i="39"/>
  <c r="D197" i="39"/>
  <c r="D196" i="39"/>
  <c r="D80" i="33"/>
  <c r="D76" i="33"/>
  <c r="D49" i="33"/>
  <c r="D16" i="32"/>
  <c r="D11" i="32"/>
  <c r="D10" i="32"/>
  <c r="D4" i="32"/>
  <c r="D228" i="39" l="1"/>
  <c r="D52" i="35"/>
  <c r="H49" i="35"/>
  <c r="I79" i="24"/>
  <c r="I42" i="24"/>
  <c r="G42" i="35" l="1"/>
  <c r="G43" i="35" s="1"/>
  <c r="G35" i="35"/>
  <c r="G36" i="35" s="1"/>
  <c r="G31" i="35"/>
  <c r="G32" i="35" s="1"/>
  <c r="G26" i="35"/>
  <c r="G20" i="35"/>
  <c r="G21" i="35" s="1"/>
  <c r="G22" i="35" s="1"/>
  <c r="G13" i="35"/>
  <c r="G14" i="35" s="1"/>
  <c r="G8" i="35"/>
  <c r="G9" i="35" s="1"/>
  <c r="G10" i="35" s="1"/>
  <c r="G90" i="35"/>
  <c r="G91" i="35" s="1"/>
  <c r="G89" i="35"/>
  <c r="G82" i="35"/>
  <c r="G78" i="35"/>
  <c r="F78" i="35"/>
  <c r="G74" i="35"/>
  <c r="G70" i="35"/>
  <c r="G61" i="35"/>
  <c r="G334" i="39"/>
  <c r="G335" i="39" s="1"/>
  <c r="G337" i="39" s="1"/>
  <c r="G328" i="39"/>
  <c r="G329" i="39" s="1"/>
  <c r="G323" i="39"/>
  <c r="G324" i="39" s="1"/>
  <c r="G313" i="39"/>
  <c r="G314" i="39" s="1"/>
  <c r="G299" i="39"/>
  <c r="G290" i="39"/>
  <c r="G291" i="39" s="1"/>
  <c r="G283" i="39"/>
  <c r="G273" i="39"/>
  <c r="G263" i="39"/>
  <c r="G264" i="39" s="1"/>
  <c r="G265" i="39" s="1"/>
  <c r="G239" i="39"/>
  <c r="G233" i="39"/>
  <c r="G247" i="39"/>
  <c r="G213" i="39"/>
  <c r="G208" i="39"/>
  <c r="G198" i="39"/>
  <c r="G189" i="39"/>
  <c r="G185" i="39"/>
  <c r="G164" i="39"/>
  <c r="G154" i="39"/>
  <c r="G158" i="39" s="1"/>
  <c r="G132" i="39"/>
  <c r="G110" i="39"/>
  <c r="G95" i="39"/>
  <c r="G46" i="39"/>
  <c r="G35" i="39"/>
  <c r="G24" i="39"/>
  <c r="G14" i="39"/>
  <c r="G6" i="39"/>
  <c r="G7" i="39" s="1"/>
  <c r="G8" i="39" s="1"/>
  <c r="H120" i="24"/>
  <c r="H121" i="24" s="1"/>
  <c r="H111" i="24"/>
  <c r="H100" i="24"/>
  <c r="H98" i="24"/>
  <c r="H99" i="24" s="1"/>
  <c r="H92" i="24"/>
  <c r="H71" i="24"/>
  <c r="H64" i="24"/>
  <c r="H63" i="24"/>
  <c r="H42" i="24"/>
  <c r="H12" i="24"/>
  <c r="H8" i="24"/>
  <c r="G12" i="32"/>
  <c r="G20" i="32" s="1"/>
  <c r="G57" i="33"/>
  <c r="G34" i="33"/>
  <c r="G31" i="37"/>
  <c r="G43" i="37"/>
  <c r="D38" i="37"/>
  <c r="D13" i="37"/>
  <c r="G70" i="33"/>
  <c r="G72" i="33" s="1"/>
  <c r="G15" i="39" l="1"/>
  <c r="G16" i="39" s="1"/>
  <c r="G166" i="39"/>
  <c r="G167" i="39"/>
  <c r="G112" i="39"/>
  <c r="G302" i="39"/>
  <c r="G303" i="39" s="1"/>
  <c r="G304" i="39" s="1"/>
  <c r="G249" i="39"/>
  <c r="G252" i="39" s="1"/>
  <c r="G53" i="39"/>
  <c r="G54" i="39" s="1"/>
  <c r="G51" i="39"/>
  <c r="G170" i="39"/>
  <c r="G160" i="39"/>
  <c r="H50" i="24"/>
  <c r="H52" i="24" s="1"/>
  <c r="G84" i="33"/>
  <c r="G6" i="36" s="1"/>
  <c r="G214" i="39"/>
  <c r="G217" i="39" s="1"/>
  <c r="G218" i="39" s="1"/>
  <c r="G219" i="39" s="1"/>
  <c r="G83" i="35"/>
  <c r="G84" i="35" s="1"/>
  <c r="G85" i="35" s="1"/>
  <c r="G27" i="35"/>
  <c r="G28" i="35" s="1"/>
  <c r="H49" i="24"/>
  <c r="G5" i="36"/>
  <c r="G4" i="36"/>
  <c r="G171" i="39" l="1"/>
  <c r="G339" i="39"/>
  <c r="G8" i="36" s="1"/>
  <c r="G93" i="35"/>
  <c r="G9" i="36" s="1"/>
  <c r="H62" i="35"/>
  <c r="H53" i="35"/>
  <c r="I52" i="35"/>
  <c r="F52" i="35"/>
  <c r="H52" i="35"/>
  <c r="I55" i="39"/>
  <c r="H55" i="39"/>
  <c r="I172" i="39"/>
  <c r="I253" i="39"/>
  <c r="H253" i="39"/>
  <c r="J61" i="24"/>
  <c r="I61" i="24"/>
  <c r="F42" i="35"/>
  <c r="F43" i="35" s="1"/>
  <c r="I35" i="35"/>
  <c r="I36" i="35" s="1"/>
  <c r="H35" i="35"/>
  <c r="H36" i="35" s="1"/>
  <c r="F35" i="35"/>
  <c r="F36" i="35" s="1"/>
  <c r="F32" i="35"/>
  <c r="F31" i="35"/>
  <c r="F14" i="35"/>
  <c r="I13" i="35"/>
  <c r="I14" i="35" s="1"/>
  <c r="H13" i="35"/>
  <c r="H14" i="35" s="1"/>
  <c r="F13" i="35"/>
  <c r="I328" i="39"/>
  <c r="I329" i="39" s="1"/>
  <c r="H328" i="39"/>
  <c r="H329" i="39" s="1"/>
  <c r="F328" i="39"/>
  <c r="F329" i="39" s="1"/>
  <c r="F323" i="39"/>
  <c r="F324" i="39" s="1"/>
  <c r="F313" i="39"/>
  <c r="F314" i="39" s="1"/>
  <c r="I290" i="39"/>
  <c r="I291" i="39" s="1"/>
  <c r="H290" i="39"/>
  <c r="H291" i="39" s="1"/>
  <c r="F290" i="39"/>
  <c r="F291" i="39" s="1"/>
  <c r="F275" i="39"/>
  <c r="G120" i="24"/>
  <c r="G121" i="24" s="1"/>
  <c r="H6" i="39"/>
  <c r="H7" i="39" s="1"/>
  <c r="H8" i="39" s="1"/>
  <c r="I6" i="39"/>
  <c r="I7" i="39" s="1"/>
  <c r="I8" i="39" s="1"/>
  <c r="F6" i="39"/>
  <c r="F7" i="39" s="1"/>
  <c r="F8" i="39" s="1"/>
  <c r="I81" i="33"/>
  <c r="I82" i="33" s="1"/>
  <c r="H81" i="33"/>
  <c r="H82" i="33" s="1"/>
  <c r="I77" i="33"/>
  <c r="I78" i="33" s="1"/>
  <c r="H77" i="33"/>
  <c r="H78" i="33" s="1"/>
  <c r="F185" i="39"/>
  <c r="H185" i="39"/>
  <c r="F68" i="39"/>
  <c r="E61" i="24" l="1"/>
  <c r="H68" i="39" l="1"/>
  <c r="D68" i="39" s="1"/>
  <c r="G54" i="24"/>
  <c r="G25" i="24" l="1"/>
  <c r="G64" i="24" l="1"/>
  <c r="F154" i="39" l="1"/>
  <c r="F158" i="39" s="1"/>
  <c r="F160" i="39" l="1"/>
  <c r="D12" i="35"/>
  <c r="F54" i="35"/>
  <c r="F56" i="35" s="1"/>
  <c r="E89" i="35"/>
  <c r="F89" i="35"/>
  <c r="F90" i="35" s="1"/>
  <c r="F91" i="35" s="1"/>
  <c r="H89" i="35"/>
  <c r="H90" i="35" s="1"/>
  <c r="H91" i="35" s="1"/>
  <c r="I89" i="35"/>
  <c r="I90" i="35" s="1"/>
  <c r="I91" i="35" s="1"/>
  <c r="D89" i="35"/>
  <c r="G12" i="24"/>
  <c r="F51" i="24"/>
  <c r="G51" i="24"/>
  <c r="I51" i="24"/>
  <c r="J51" i="24"/>
  <c r="E51" i="24"/>
  <c r="F49" i="24"/>
  <c r="I49" i="24"/>
  <c r="J49" i="24"/>
  <c r="J62" i="24"/>
  <c r="E62" i="24" s="1"/>
  <c r="F334" i="39"/>
  <c r="F335" i="39" s="1"/>
  <c r="F337" i="39" s="1"/>
  <c r="F31" i="37"/>
  <c r="I30" i="37"/>
  <c r="D30" i="37" s="1"/>
  <c r="E24" i="37"/>
  <c r="F24" i="37"/>
  <c r="E15" i="37"/>
  <c r="F277" i="39" l="1"/>
  <c r="H283" i="39"/>
  <c r="I283" i="39"/>
  <c r="I284" i="39" s="1"/>
  <c r="I285" i="39" s="1"/>
  <c r="I286" i="39" s="1"/>
  <c r="F283" i="39"/>
  <c r="E283" i="39"/>
  <c r="F273" i="39"/>
  <c r="F263" i="39"/>
  <c r="F264" i="39" s="1"/>
  <c r="F265" i="39" s="1"/>
  <c r="F233" i="39"/>
  <c r="F239" i="39"/>
  <c r="F247" i="39"/>
  <c r="F249" i="39" s="1"/>
  <c r="F252" i="39" s="1"/>
  <c r="F213" i="39"/>
  <c r="F208" i="39"/>
  <c r="F198" i="39"/>
  <c r="F189" i="39"/>
  <c r="E185" i="39"/>
  <c r="F127" i="39"/>
  <c r="F164" i="39"/>
  <c r="E164" i="39"/>
  <c r="F147" i="39"/>
  <c r="F150" i="39" s="1"/>
  <c r="F140" i="39"/>
  <c r="F132" i="39"/>
  <c r="F121" i="39"/>
  <c r="E119" i="39"/>
  <c r="F110" i="39"/>
  <c r="F112" i="39" s="1"/>
  <c r="F105" i="39"/>
  <c r="F95" i="39"/>
  <c r="F82" i="39"/>
  <c r="E82" i="39"/>
  <c r="F77" i="39"/>
  <c r="F64" i="39"/>
  <c r="E49" i="39"/>
  <c r="E52" i="39"/>
  <c r="F52" i="39"/>
  <c r="F42" i="39"/>
  <c r="F46" i="39"/>
  <c r="F35" i="39"/>
  <c r="F24" i="39"/>
  <c r="I24" i="39"/>
  <c r="H24" i="39"/>
  <c r="E64" i="39"/>
  <c r="D321" i="39"/>
  <c r="D311" i="39"/>
  <c r="G100" i="24"/>
  <c r="G92" i="24"/>
  <c r="D78" i="35"/>
  <c r="E78" i="35"/>
  <c r="H78" i="35"/>
  <c r="I78" i="35"/>
  <c r="E20" i="35"/>
  <c r="F20" i="35"/>
  <c r="F21" i="35" s="1"/>
  <c r="F22" i="35" s="1"/>
  <c r="F14" i="39"/>
  <c r="F15" i="39" s="1"/>
  <c r="F16" i="39" s="1"/>
  <c r="F13" i="37"/>
  <c r="F15" i="37" s="1"/>
  <c r="E34" i="33"/>
  <c r="F34" i="33"/>
  <c r="F170" i="39" l="1"/>
  <c r="F84" i="39"/>
  <c r="F167" i="39"/>
  <c r="D24" i="39"/>
  <c r="F17" i="37"/>
  <c r="F214" i="39"/>
  <c r="F217" i="39" s="1"/>
  <c r="F218" i="39" s="1"/>
  <c r="F219" i="39" s="1"/>
  <c r="F51" i="39"/>
  <c r="F253" i="39"/>
  <c r="F257" i="39" s="1"/>
  <c r="F166" i="39"/>
  <c r="F128" i="39"/>
  <c r="E42" i="24" l="1"/>
  <c r="F299" i="39" l="1"/>
  <c r="F49" i="39"/>
  <c r="I63" i="24"/>
  <c r="I65" i="24" s="1"/>
  <c r="I64" i="24" s="1"/>
  <c r="G63" i="24"/>
  <c r="F63" i="24"/>
  <c r="F50" i="39" l="1"/>
  <c r="F53" i="39" s="1"/>
  <c r="F54" i="39" s="1"/>
  <c r="F302" i="39"/>
  <c r="F303" i="39" s="1"/>
  <c r="F304" i="39" s="1"/>
  <c r="F70" i="33"/>
  <c r="F72" i="33" s="1"/>
  <c r="F57" i="33"/>
  <c r="F39" i="37"/>
  <c r="F43" i="37" s="1"/>
  <c r="F4" i="36" s="1"/>
  <c r="F7" i="32"/>
  <c r="F12" i="32" s="1"/>
  <c r="F20" i="32" s="1"/>
  <c r="F5" i="36" s="1"/>
  <c r="F6" i="32"/>
  <c r="F84" i="33" l="1"/>
  <c r="F6" i="36" s="1"/>
  <c r="G71" i="24"/>
  <c r="E82" i="35"/>
  <c r="H82" i="35"/>
  <c r="I82" i="35"/>
  <c r="D74" i="35"/>
  <c r="E74" i="35"/>
  <c r="H74" i="35"/>
  <c r="I74" i="35"/>
  <c r="F74" i="35"/>
  <c r="F26" i="35"/>
  <c r="F27" i="35" s="1"/>
  <c r="F28" i="35" s="1"/>
  <c r="F8" i="35"/>
  <c r="F9" i="35" s="1"/>
  <c r="F10" i="35" s="1"/>
  <c r="I83" i="35" l="1"/>
  <c r="I84" i="35" s="1"/>
  <c r="I85" i="35" s="1"/>
  <c r="H83" i="35"/>
  <c r="H84" i="35" s="1"/>
  <c r="H85" i="35" s="1"/>
  <c r="E83" i="35"/>
  <c r="F61" i="35"/>
  <c r="F82" i="35"/>
  <c r="F70" i="35"/>
  <c r="F83" i="35" l="1"/>
  <c r="F84" i="35" s="1"/>
  <c r="F85" i="35" s="1"/>
  <c r="F71" i="39"/>
  <c r="G42" i="24"/>
  <c r="G33" i="24"/>
  <c r="G8" i="24"/>
  <c r="F91" i="39" l="1"/>
  <c r="F171" i="39"/>
  <c r="F177" i="39" s="1"/>
  <c r="F172" i="39" s="1"/>
  <c r="G47" i="24"/>
  <c r="G45" i="24"/>
  <c r="F339" i="39" l="1"/>
  <c r="F8" i="36" s="1"/>
  <c r="E49" i="24"/>
  <c r="G49" i="24"/>
  <c r="G50" i="24" s="1"/>
  <c r="G52" i="24" s="1"/>
  <c r="E239" i="39"/>
  <c r="F93" i="35"/>
  <c r="F9" i="36" s="1"/>
  <c r="G111" i="24"/>
  <c r="E98" i="24"/>
  <c r="G98" i="24"/>
  <c r="G99" i="24" s="1"/>
  <c r="G80" i="24"/>
  <c r="G123" i="24" l="1"/>
  <c r="F7" i="36" s="1"/>
  <c r="F11" i="36" s="1"/>
  <c r="E38" i="40"/>
  <c r="E37" i="40"/>
  <c r="E31" i="40"/>
  <c r="E30" i="40"/>
  <c r="F37" i="40"/>
  <c r="F38" i="40" s="1"/>
  <c r="F31" i="40"/>
  <c r="K38" i="40"/>
  <c r="M32" i="40"/>
  <c r="K36" i="40"/>
  <c r="K35" i="40"/>
  <c r="K34" i="40"/>
  <c r="F10" i="40"/>
  <c r="F22" i="40"/>
  <c r="K20" i="40"/>
  <c r="K22" i="40" s="1"/>
  <c r="G9" i="40" l="1"/>
  <c r="G19" i="40"/>
  <c r="G18" i="40"/>
  <c r="E21" i="40" l="1"/>
  <c r="H9" i="40"/>
  <c r="E9" i="40" s="1"/>
  <c r="E10" i="40" s="1"/>
  <c r="G22" i="40"/>
  <c r="H19" i="40"/>
  <c r="E19" i="40" s="1"/>
  <c r="H18" i="40"/>
  <c r="K51" i="40"/>
  <c r="I38" i="40"/>
  <c r="H30" i="40"/>
  <c r="E27" i="40"/>
  <c r="E26" i="40"/>
  <c r="H22" i="40" l="1"/>
  <c r="E18" i="40"/>
  <c r="E22" i="40" s="1"/>
  <c r="J42" i="24" l="1"/>
  <c r="F42" i="24"/>
  <c r="F33" i="24"/>
  <c r="F50" i="24" l="1"/>
  <c r="F52" i="24" s="1"/>
  <c r="E87" i="39"/>
  <c r="E91" i="39" s="1"/>
  <c r="F25" i="24"/>
  <c r="E34" i="24" l="1"/>
  <c r="D71" i="35"/>
  <c r="D75" i="35"/>
  <c r="D79" i="35"/>
  <c r="D83" i="35"/>
  <c r="H301" i="39" l="1"/>
  <c r="H300" i="39"/>
  <c r="H271" i="39"/>
  <c r="H269" i="39"/>
  <c r="I269" i="39" l="1"/>
  <c r="D269" i="39" s="1"/>
  <c r="I300" i="39"/>
  <c r="D300" i="39" s="1"/>
  <c r="I301" i="39"/>
  <c r="D301" i="39" s="1"/>
  <c r="I271" i="39"/>
  <c r="D271" i="39" s="1"/>
  <c r="H320" i="39"/>
  <c r="I320" i="39"/>
  <c r="I322" i="39" s="1"/>
  <c r="I323" i="39" s="1"/>
  <c r="I324" i="39" s="1"/>
  <c r="E320" i="39"/>
  <c r="E322" i="39" s="1"/>
  <c r="H334" i="39"/>
  <c r="H335" i="39" s="1"/>
  <c r="I334" i="39"/>
  <c r="I335" i="39" s="1"/>
  <c r="I337" i="39" s="1"/>
  <c r="E334" i="39"/>
  <c r="H248" i="39"/>
  <c r="E225" i="39"/>
  <c r="E229" i="39" s="1"/>
  <c r="E250" i="39" s="1"/>
  <c r="H195" i="39"/>
  <c r="H194" i="39"/>
  <c r="H193" i="39"/>
  <c r="H192" i="39"/>
  <c r="H191" i="39"/>
  <c r="H205" i="39"/>
  <c r="H204" i="39"/>
  <c r="H210" i="39"/>
  <c r="H164" i="39"/>
  <c r="E140" i="39"/>
  <c r="E131" i="39"/>
  <c r="E128" i="39"/>
  <c r="I119" i="39"/>
  <c r="D119" i="39" s="1"/>
  <c r="H110" i="39"/>
  <c r="E46" i="39"/>
  <c r="E35" i="39"/>
  <c r="E61" i="35"/>
  <c r="H41" i="35"/>
  <c r="H42" i="35" s="1"/>
  <c r="H43" i="35" s="1"/>
  <c r="E8" i="35"/>
  <c r="F71" i="24"/>
  <c r="H251" i="39" l="1"/>
  <c r="E160" i="39"/>
  <c r="I191" i="39"/>
  <c r="D191" i="39" s="1"/>
  <c r="I195" i="39"/>
  <c r="D195" i="39" s="1"/>
  <c r="H322" i="39"/>
  <c r="D320" i="39"/>
  <c r="D322" i="39" s="1"/>
  <c r="I210" i="39"/>
  <c r="D210" i="39" s="1"/>
  <c r="I192" i="39"/>
  <c r="D192" i="39" s="1"/>
  <c r="I204" i="39"/>
  <c r="D204" i="39" s="1"/>
  <c r="I205" i="39"/>
  <c r="D205" i="39" s="1"/>
  <c r="I194" i="39"/>
  <c r="D194" i="39" s="1"/>
  <c r="I248" i="39"/>
  <c r="I193" i="39"/>
  <c r="D193" i="39" s="1"/>
  <c r="H26" i="35"/>
  <c r="H27" i="35" s="1"/>
  <c r="H28" i="35" s="1"/>
  <c r="I26" i="35"/>
  <c r="I27" i="35" s="1"/>
  <c r="I28" i="35" s="1"/>
  <c r="E26" i="35"/>
  <c r="E96" i="39"/>
  <c r="E103" i="39" s="1"/>
  <c r="E25" i="39"/>
  <c r="E30" i="39" s="1"/>
  <c r="E67" i="39"/>
  <c r="E71" i="39" s="1"/>
  <c r="E50" i="39"/>
  <c r="E12" i="39"/>
  <c r="H149" i="39"/>
  <c r="I230" i="39"/>
  <c r="D230" i="39" s="1"/>
  <c r="H186" i="39"/>
  <c r="H165" i="39"/>
  <c r="I159" i="39"/>
  <c r="D159" i="39" s="1"/>
  <c r="H148" i="39"/>
  <c r="H138" i="39"/>
  <c r="I120" i="39"/>
  <c r="D120" i="39" s="1"/>
  <c r="H90" i="39"/>
  <c r="I104" i="39"/>
  <c r="D104" i="39" s="1"/>
  <c r="H94" i="39"/>
  <c r="H89" i="39"/>
  <c r="H83" i="39"/>
  <c r="H76" i="39"/>
  <c r="H70" i="39"/>
  <c r="H69" i="39"/>
  <c r="H63" i="39"/>
  <c r="H31" i="39"/>
  <c r="H132" i="39"/>
  <c r="E121" i="39"/>
  <c r="I164" i="39"/>
  <c r="E132" i="39"/>
  <c r="I126" i="39"/>
  <c r="I67" i="39"/>
  <c r="D67" i="39" s="1"/>
  <c r="I251" i="39" l="1"/>
  <c r="H168" i="39"/>
  <c r="I128" i="39"/>
  <c r="D126" i="39"/>
  <c r="H215" i="39"/>
  <c r="D186" i="39"/>
  <c r="D215" i="39" s="1"/>
  <c r="D248" i="39"/>
  <c r="D251" i="39" s="1"/>
  <c r="H52" i="39"/>
  <c r="H169" i="39"/>
  <c r="D164" i="39"/>
  <c r="H323" i="39"/>
  <c r="H324" i="39" s="1"/>
  <c r="E53" i="39"/>
  <c r="I69" i="39"/>
  <c r="D69" i="39" s="1"/>
  <c r="I89" i="39"/>
  <c r="D89" i="39" s="1"/>
  <c r="H128" i="39"/>
  <c r="I70" i="39"/>
  <c r="D70" i="39" s="1"/>
  <c r="I94" i="39"/>
  <c r="D94" i="39" s="1"/>
  <c r="I138" i="39"/>
  <c r="D138" i="39" s="1"/>
  <c r="I76" i="39"/>
  <c r="D76" i="39" s="1"/>
  <c r="I148" i="39"/>
  <c r="D148" i="39" s="1"/>
  <c r="I63" i="39"/>
  <c r="I64" i="39" s="1"/>
  <c r="I83" i="39"/>
  <c r="D83" i="39" s="1"/>
  <c r="I186" i="39"/>
  <c r="I215" i="39" s="1"/>
  <c r="I149" i="39"/>
  <c r="D149" i="39" s="1"/>
  <c r="I31" i="39"/>
  <c r="I52" i="39" s="1"/>
  <c r="H64" i="39"/>
  <c r="I165" i="39"/>
  <c r="E166" i="39"/>
  <c r="I90" i="39"/>
  <c r="D90" i="39" s="1"/>
  <c r="H166" i="39"/>
  <c r="H71" i="39"/>
  <c r="H121" i="39"/>
  <c r="I121" i="39"/>
  <c r="H112" i="39"/>
  <c r="I110" i="39"/>
  <c r="D110" i="39" s="1"/>
  <c r="E112" i="39"/>
  <c r="H105" i="39"/>
  <c r="E105" i="39"/>
  <c r="H93" i="39"/>
  <c r="I93" i="39"/>
  <c r="E93" i="39"/>
  <c r="E95" i="39" s="1"/>
  <c r="I87" i="39"/>
  <c r="D87" i="39" s="1"/>
  <c r="E84" i="39"/>
  <c r="E75" i="39"/>
  <c r="E77" i="39" s="1"/>
  <c r="I35" i="39"/>
  <c r="H35" i="39"/>
  <c r="H50" i="39"/>
  <c r="I50" i="39"/>
  <c r="I53" i="39" s="1"/>
  <c r="H46" i="39"/>
  <c r="E42" i="39"/>
  <c r="E51" i="39" s="1"/>
  <c r="H42" i="39"/>
  <c r="E213" i="39"/>
  <c r="H213" i="39"/>
  <c r="I213" i="39"/>
  <c r="E208" i="39"/>
  <c r="H208" i="39"/>
  <c r="E198" i="39"/>
  <c r="H198" i="39"/>
  <c r="D198" i="39" s="1"/>
  <c r="I198" i="39"/>
  <c r="E189" i="39"/>
  <c r="H189" i="39"/>
  <c r="I189" i="39"/>
  <c r="E233" i="39"/>
  <c r="H233" i="39"/>
  <c r="I233" i="39"/>
  <c r="E247" i="39"/>
  <c r="E249" i="39" s="1"/>
  <c r="E252" i="39" s="1"/>
  <c r="E310" i="39"/>
  <c r="E312" i="39" s="1"/>
  <c r="H310" i="39"/>
  <c r="E299" i="39"/>
  <c r="E302" i="39" s="1"/>
  <c r="I309" i="39"/>
  <c r="D309" i="39" s="1"/>
  <c r="H295" i="39"/>
  <c r="D295" i="39" s="1"/>
  <c r="H273" i="39"/>
  <c r="H277" i="39" s="1"/>
  <c r="H274" i="39" s="1"/>
  <c r="E273" i="39"/>
  <c r="I272" i="39"/>
  <c r="D272" i="39" s="1"/>
  <c r="D273" i="39" s="1"/>
  <c r="H263" i="39"/>
  <c r="H264" i="39" s="1"/>
  <c r="H265" i="39" s="1"/>
  <c r="E263" i="39"/>
  <c r="I262" i="39"/>
  <c r="D262" i="39" s="1"/>
  <c r="I261" i="39"/>
  <c r="D261" i="39" s="1"/>
  <c r="I260" i="39"/>
  <c r="D260" i="39" s="1"/>
  <c r="I246" i="39"/>
  <c r="H246" i="39"/>
  <c r="I244" i="39"/>
  <c r="H244" i="39"/>
  <c r="I236" i="39"/>
  <c r="I239" i="39" s="1"/>
  <c r="H236" i="39"/>
  <c r="I206" i="39"/>
  <c r="D206" i="39" s="1"/>
  <c r="I154" i="39"/>
  <c r="H154" i="39"/>
  <c r="I143" i="39"/>
  <c r="I147" i="39" s="1"/>
  <c r="H143" i="39"/>
  <c r="E142" i="39"/>
  <c r="I139" i="39"/>
  <c r="D139" i="39" s="1"/>
  <c r="I135" i="39"/>
  <c r="I137" i="39" s="1"/>
  <c r="H135" i="39"/>
  <c r="I131" i="39"/>
  <c r="D131" i="39" s="1"/>
  <c r="I111" i="39"/>
  <c r="D111" i="39" s="1"/>
  <c r="I100" i="39"/>
  <c r="I74" i="39"/>
  <c r="H74" i="39"/>
  <c r="I72" i="39"/>
  <c r="D72" i="39" s="1"/>
  <c r="I45" i="39"/>
  <c r="D45" i="39" s="1"/>
  <c r="I41" i="39"/>
  <c r="D41" i="39" s="1"/>
  <c r="I14" i="39"/>
  <c r="I15" i="39" s="1"/>
  <c r="I16" i="39" s="1"/>
  <c r="H14" i="39"/>
  <c r="E14" i="39"/>
  <c r="D128" i="39" l="1"/>
  <c r="D236" i="39"/>
  <c r="D246" i="39"/>
  <c r="D189" i="39"/>
  <c r="D213" i="39"/>
  <c r="D63" i="39"/>
  <c r="H15" i="39"/>
  <c r="H16" i="39" s="1"/>
  <c r="D14" i="39"/>
  <c r="D233" i="39"/>
  <c r="I169" i="39"/>
  <c r="D31" i="39"/>
  <c r="D263" i="39"/>
  <c r="D50" i="39"/>
  <c r="D93" i="39"/>
  <c r="I168" i="39"/>
  <c r="D100" i="39"/>
  <c r="I103" i="39"/>
  <c r="D103" i="39" s="1"/>
  <c r="D169" i="39"/>
  <c r="D135" i="39"/>
  <c r="H137" i="39"/>
  <c r="D137" i="39" s="1"/>
  <c r="D143" i="39"/>
  <c r="H147" i="39"/>
  <c r="D35" i="39"/>
  <c r="D165" i="39"/>
  <c r="D154" i="39"/>
  <c r="D74" i="39"/>
  <c r="D244" i="39"/>
  <c r="I157" i="39"/>
  <c r="I158" i="39"/>
  <c r="I170" i="39" s="1"/>
  <c r="H158" i="39"/>
  <c r="E54" i="39"/>
  <c r="E214" i="39"/>
  <c r="E217" i="39" s="1"/>
  <c r="H53" i="39"/>
  <c r="I84" i="39"/>
  <c r="H51" i="39"/>
  <c r="D64" i="39"/>
  <c r="I71" i="39"/>
  <c r="D71" i="39" s="1"/>
  <c r="D52" i="39"/>
  <c r="I132" i="39"/>
  <c r="D132" i="39" s="1"/>
  <c r="H312" i="39"/>
  <c r="H313" i="39" s="1"/>
  <c r="H314" i="39" s="1"/>
  <c r="I95" i="39"/>
  <c r="D121" i="39"/>
  <c r="I42" i="39"/>
  <c r="D42" i="39" s="1"/>
  <c r="H95" i="39"/>
  <c r="H84" i="39"/>
  <c r="H91" i="39"/>
  <c r="H214" i="39"/>
  <c r="E147" i="39"/>
  <c r="I150" i="39"/>
  <c r="I140" i="39"/>
  <c r="H247" i="39"/>
  <c r="I75" i="39"/>
  <c r="I77" i="39" s="1"/>
  <c r="I166" i="39"/>
  <c r="D166" i="39" s="1"/>
  <c r="I247" i="39"/>
  <c r="I249" i="39" s="1"/>
  <c r="I252" i="39" s="1"/>
  <c r="I91" i="39"/>
  <c r="I112" i="39"/>
  <c r="D112" i="39" s="1"/>
  <c r="I299" i="39"/>
  <c r="I302" i="39" s="1"/>
  <c r="I303" i="39" s="1"/>
  <c r="I304" i="39" s="1"/>
  <c r="I310" i="39"/>
  <c r="I312" i="39" s="1"/>
  <c r="I313" i="39" s="1"/>
  <c r="I314" i="39" s="1"/>
  <c r="I46" i="39"/>
  <c r="D46" i="39" s="1"/>
  <c r="H75" i="39"/>
  <c r="D75" i="39" s="1"/>
  <c r="I185" i="39"/>
  <c r="D185" i="39" s="1"/>
  <c r="H299" i="39"/>
  <c r="D299" i="39" s="1"/>
  <c r="H239" i="39"/>
  <c r="D239" i="39" s="1"/>
  <c r="I208" i="39"/>
  <c r="D208" i="39" s="1"/>
  <c r="I263" i="39"/>
  <c r="I273" i="39"/>
  <c r="G401" i="38"/>
  <c r="F401" i="38"/>
  <c r="D401" i="38"/>
  <c r="D400" i="38"/>
  <c r="F397" i="38"/>
  <c r="E397" i="38"/>
  <c r="D396" i="38"/>
  <c r="G395" i="38"/>
  <c r="G397" i="38" s="1"/>
  <c r="D395" i="38"/>
  <c r="D394" i="38"/>
  <c r="D397" i="38" s="1"/>
  <c r="D393" i="38"/>
  <c r="D392" i="38"/>
  <c r="G389" i="38"/>
  <c r="F389" i="38"/>
  <c r="E389" i="38"/>
  <c r="D388" i="38"/>
  <c r="G387" i="38"/>
  <c r="D387" i="38"/>
  <c r="D386" i="38"/>
  <c r="D385" i="38"/>
  <c r="D384" i="38"/>
  <c r="D389" i="38" s="1"/>
  <c r="E381" i="38"/>
  <c r="G378" i="38"/>
  <c r="G381" i="38" s="1"/>
  <c r="D378" i="38"/>
  <c r="D377" i="38"/>
  <c r="D376" i="38"/>
  <c r="D375" i="38"/>
  <c r="F374" i="38"/>
  <c r="F381" i="38" s="1"/>
  <c r="D373" i="38"/>
  <c r="D372" i="38"/>
  <c r="G369" i="38"/>
  <c r="F369" i="38"/>
  <c r="E369" i="38"/>
  <c r="D368" i="38"/>
  <c r="D369" i="38" s="1"/>
  <c r="G364" i="38"/>
  <c r="F364" i="38"/>
  <c r="E364" i="38"/>
  <c r="D364" i="38"/>
  <c r="D363" i="38"/>
  <c r="F360" i="38"/>
  <c r="E360" i="38"/>
  <c r="D359" i="38"/>
  <c r="G358" i="38"/>
  <c r="D358" i="38"/>
  <c r="D357" i="38"/>
  <c r="G356" i="38"/>
  <c r="G360" i="38" s="1"/>
  <c r="D356" i="38"/>
  <c r="D355" i="38"/>
  <c r="D360" i="38" s="1"/>
  <c r="F352" i="38"/>
  <c r="E352" i="38"/>
  <c r="G351" i="38"/>
  <c r="D351" i="38" s="1"/>
  <c r="G350" i="38"/>
  <c r="D350" i="38"/>
  <c r="G349" i="38"/>
  <c r="G352" i="38" s="1"/>
  <c r="G345" i="38"/>
  <c r="D344" i="38"/>
  <c r="F343" i="38"/>
  <c r="F345" i="38" s="1"/>
  <c r="F346" i="38" s="1"/>
  <c r="E343" i="38"/>
  <c r="E345" i="38" s="1"/>
  <c r="D342" i="38"/>
  <c r="D341" i="38"/>
  <c r="D340" i="38"/>
  <c r="D339" i="38"/>
  <c r="F338" i="38"/>
  <c r="E338" i="38"/>
  <c r="G337" i="38"/>
  <c r="G338" i="38" s="1"/>
  <c r="D337" i="38"/>
  <c r="G336" i="38"/>
  <c r="D336" i="38" s="1"/>
  <c r="D335" i="38"/>
  <c r="D334" i="38"/>
  <c r="D333" i="38"/>
  <c r="D332" i="38"/>
  <c r="D338" i="38" s="1"/>
  <c r="F331" i="38"/>
  <c r="E331" i="38"/>
  <c r="G330" i="38"/>
  <c r="G331" i="38" s="1"/>
  <c r="D330" i="38"/>
  <c r="G329" i="38"/>
  <c r="F329" i="38"/>
  <c r="D329" i="38"/>
  <c r="D328" i="38"/>
  <c r="D327" i="38"/>
  <c r="D326" i="38"/>
  <c r="D325" i="38"/>
  <c r="D331" i="38" s="1"/>
  <c r="F324" i="38"/>
  <c r="E324" i="38"/>
  <c r="E346" i="38" s="1"/>
  <c r="G323" i="38"/>
  <c r="D323" i="38" s="1"/>
  <c r="D322" i="38"/>
  <c r="D321" i="38"/>
  <c r="D320" i="38"/>
  <c r="D324" i="38" s="1"/>
  <c r="D318" i="38"/>
  <c r="F314" i="38"/>
  <c r="F315" i="38" s="1"/>
  <c r="E314" i="38"/>
  <c r="E315" i="38" s="1"/>
  <c r="G313" i="38"/>
  <c r="D313" i="38"/>
  <c r="G312" i="38"/>
  <c r="G314" i="38" s="1"/>
  <c r="F312" i="38"/>
  <c r="D311" i="38"/>
  <c r="D310" i="38"/>
  <c r="G309" i="38"/>
  <c r="E309" i="38"/>
  <c r="D308" i="38"/>
  <c r="G307" i="38"/>
  <c r="F307" i="38"/>
  <c r="F309" i="38" s="1"/>
  <c r="D307" i="38"/>
  <c r="D309" i="38" s="1"/>
  <c r="D306" i="38"/>
  <c r="D305" i="38"/>
  <c r="F304" i="38"/>
  <c r="E304" i="38"/>
  <c r="D303" i="38"/>
  <c r="G302" i="38"/>
  <c r="G304" i="38" s="1"/>
  <c r="F302" i="38"/>
  <c r="D301" i="38"/>
  <c r="D300" i="38"/>
  <c r="G299" i="38"/>
  <c r="F299" i="38"/>
  <c r="E299" i="38"/>
  <c r="D288" i="38"/>
  <c r="E287" i="38"/>
  <c r="D287" i="38"/>
  <c r="D285" i="38"/>
  <c r="D299" i="38" s="1"/>
  <c r="D284" i="38"/>
  <c r="D283" i="38"/>
  <c r="G279" i="38"/>
  <c r="F279" i="38"/>
  <c r="E279" i="38"/>
  <c r="D278" i="38"/>
  <c r="D279" i="38" s="1"/>
  <c r="G277" i="38"/>
  <c r="E277" i="38"/>
  <c r="D276" i="38"/>
  <c r="G275" i="38"/>
  <c r="F275" i="38"/>
  <c r="F277" i="38" s="1"/>
  <c r="D275" i="38"/>
  <c r="D274" i="38"/>
  <c r="D277" i="38" s="1"/>
  <c r="D273" i="38"/>
  <c r="D272" i="38"/>
  <c r="F271" i="38"/>
  <c r="E271" i="38"/>
  <c r="D270" i="38"/>
  <c r="G269" i="38"/>
  <c r="G271" i="38" s="1"/>
  <c r="F269" i="38"/>
  <c r="D268" i="38"/>
  <c r="D267" i="38"/>
  <c r="D266" i="38"/>
  <c r="F265" i="38"/>
  <c r="E265" i="38"/>
  <c r="D264" i="38"/>
  <c r="G263" i="38"/>
  <c r="D263" i="38"/>
  <c r="G262" i="38"/>
  <c r="G265" i="38" s="1"/>
  <c r="D261" i="38"/>
  <c r="D260" i="38"/>
  <c r="D259" i="38"/>
  <c r="E258" i="38"/>
  <c r="D257" i="38"/>
  <c r="G256" i="38"/>
  <c r="G258" i="38" s="1"/>
  <c r="F256" i="38"/>
  <c r="D255" i="38"/>
  <c r="D254" i="38"/>
  <c r="D253" i="38"/>
  <c r="E252" i="38"/>
  <c r="D251" i="38"/>
  <c r="G250" i="38"/>
  <c r="G252" i="38" s="1"/>
  <c r="F250" i="38"/>
  <c r="F252" i="38" s="1"/>
  <c r="D250" i="38"/>
  <c r="D252" i="38" s="1"/>
  <c r="D249" i="38"/>
  <c r="D248" i="38"/>
  <c r="D247" i="38"/>
  <c r="G246" i="38"/>
  <c r="D245" i="38"/>
  <c r="G244" i="38"/>
  <c r="F244" i="38"/>
  <c r="F246" i="38" s="1"/>
  <c r="D244" i="38"/>
  <c r="D243" i="38"/>
  <c r="D242" i="38"/>
  <c r="E241" i="38"/>
  <c r="E246" i="38" s="1"/>
  <c r="D241" i="38"/>
  <c r="D246" i="38" s="1"/>
  <c r="G240" i="38"/>
  <c r="E240" i="38"/>
  <c r="D239" i="38"/>
  <c r="G238" i="38"/>
  <c r="F238" i="38"/>
  <c r="F240" i="38" s="1"/>
  <c r="D238" i="38"/>
  <c r="D237" i="38"/>
  <c r="D240" i="38" s="1"/>
  <c r="D236" i="38"/>
  <c r="D235" i="38"/>
  <c r="F234" i="38"/>
  <c r="E234" i="38"/>
  <c r="D233" i="38"/>
  <c r="G232" i="38"/>
  <c r="F232" i="38"/>
  <c r="D231" i="38"/>
  <c r="D230" i="38"/>
  <c r="D229" i="38"/>
  <c r="E228" i="38"/>
  <c r="D227" i="38"/>
  <c r="G226" i="38"/>
  <c r="G228" i="38" s="1"/>
  <c r="F226" i="38"/>
  <c r="D225" i="38"/>
  <c r="D224" i="38"/>
  <c r="D223" i="38"/>
  <c r="E222" i="38"/>
  <c r="D221" i="38"/>
  <c r="G220" i="38"/>
  <c r="G222" i="38" s="1"/>
  <c r="F220" i="38"/>
  <c r="F222" i="38" s="1"/>
  <c r="D220" i="38"/>
  <c r="D222" i="38" s="1"/>
  <c r="D219" i="38"/>
  <c r="D218" i="38"/>
  <c r="D217" i="38"/>
  <c r="G216" i="38"/>
  <c r="E216" i="38"/>
  <c r="D215" i="38"/>
  <c r="G214" i="38"/>
  <c r="F214" i="38"/>
  <c r="F216" i="38" s="1"/>
  <c r="D214" i="38"/>
  <c r="D213" i="38"/>
  <c r="D216" i="38" s="1"/>
  <c r="D212" i="38"/>
  <c r="D211" i="38"/>
  <c r="F210" i="38"/>
  <c r="E210" i="38"/>
  <c r="D209" i="38"/>
  <c r="G208" i="38"/>
  <c r="F208" i="38"/>
  <c r="D207" i="38"/>
  <c r="D206" i="38"/>
  <c r="D205" i="38"/>
  <c r="E204" i="38"/>
  <c r="D203" i="38"/>
  <c r="G202" i="38"/>
  <c r="G204" i="38" s="1"/>
  <c r="F202" i="38"/>
  <c r="D201" i="38"/>
  <c r="D200" i="38"/>
  <c r="D199" i="38"/>
  <c r="E198" i="38"/>
  <c r="D197" i="38"/>
  <c r="G196" i="38"/>
  <c r="G198" i="38" s="1"/>
  <c r="F196" i="38"/>
  <c r="F198" i="38" s="1"/>
  <c r="D196" i="38"/>
  <c r="D198" i="38" s="1"/>
  <c r="D195" i="38"/>
  <c r="D194" i="38"/>
  <c r="D193" i="38"/>
  <c r="G192" i="38"/>
  <c r="D191" i="38"/>
  <c r="G190" i="38"/>
  <c r="F190" i="38"/>
  <c r="F192" i="38" s="1"/>
  <c r="D190" i="38"/>
  <c r="D189" i="38"/>
  <c r="D192" i="38" s="1"/>
  <c r="D188" i="38"/>
  <c r="D187" i="38"/>
  <c r="F186" i="38"/>
  <c r="G185" i="38"/>
  <c r="G186" i="38" s="1"/>
  <c r="D185" i="38"/>
  <c r="G184" i="38"/>
  <c r="F184" i="38"/>
  <c r="D184" i="38"/>
  <c r="D183" i="38"/>
  <c r="D182" i="38"/>
  <c r="D181" i="38"/>
  <c r="F180" i="38"/>
  <c r="D179" i="38"/>
  <c r="G178" i="38"/>
  <c r="F178" i="38"/>
  <c r="D177" i="38"/>
  <c r="D176" i="38"/>
  <c r="D175" i="38"/>
  <c r="E174" i="38"/>
  <c r="E180" i="38" s="1"/>
  <c r="E186" i="38" s="1"/>
  <c r="E192" i="38" s="1"/>
  <c r="D173" i="38"/>
  <c r="G172" i="38"/>
  <c r="G174" i="38" s="1"/>
  <c r="F172" i="38"/>
  <c r="D171" i="38"/>
  <c r="D170" i="38"/>
  <c r="D169" i="38"/>
  <c r="E168" i="38"/>
  <c r="D167" i="38"/>
  <c r="G166" i="38"/>
  <c r="G168" i="38" s="1"/>
  <c r="F166" i="38"/>
  <c r="F168" i="38" s="1"/>
  <c r="D166" i="38"/>
  <c r="D168" i="38" s="1"/>
  <c r="D165" i="38"/>
  <c r="D164" i="38"/>
  <c r="D163" i="38"/>
  <c r="G162" i="38"/>
  <c r="E162" i="38"/>
  <c r="D161" i="38"/>
  <c r="G160" i="38"/>
  <c r="F160" i="38"/>
  <c r="F162" i="38" s="1"/>
  <c r="D160" i="38"/>
  <c r="D159" i="38"/>
  <c r="D162" i="38" s="1"/>
  <c r="D158" i="38"/>
  <c r="D157" i="38"/>
  <c r="F156" i="38"/>
  <c r="E156" i="38"/>
  <c r="G155" i="38"/>
  <c r="G156" i="38" s="1"/>
  <c r="D155" i="38"/>
  <c r="D154" i="38"/>
  <c r="G153" i="38"/>
  <c r="D153" i="38"/>
  <c r="D152" i="38"/>
  <c r="D151" i="38"/>
  <c r="D150" i="38"/>
  <c r="D156" i="38" s="1"/>
  <c r="E146" i="38"/>
  <c r="G145" i="38"/>
  <c r="D145" i="38"/>
  <c r="G144" i="38"/>
  <c r="D144" i="38" s="1"/>
  <c r="G143" i="38"/>
  <c r="G146" i="38" s="1"/>
  <c r="F143" i="38"/>
  <c r="D143" i="38" s="1"/>
  <c r="D142" i="38"/>
  <c r="D141" i="38"/>
  <c r="D140" i="38"/>
  <c r="D139" i="38"/>
  <c r="E138" i="38"/>
  <c r="D137" i="38"/>
  <c r="G135" i="38"/>
  <c r="G138" i="38" s="1"/>
  <c r="F135" i="38"/>
  <c r="F138" i="38" s="1"/>
  <c r="E135" i="38"/>
  <c r="D135" i="38" s="1"/>
  <c r="D134" i="38"/>
  <c r="D133" i="38"/>
  <c r="D132" i="38"/>
  <c r="E131" i="38"/>
  <c r="D130" i="38"/>
  <c r="G127" i="38"/>
  <c r="D127" i="38"/>
  <c r="D126" i="38"/>
  <c r="G125" i="38"/>
  <c r="G131" i="38" s="1"/>
  <c r="F125" i="38"/>
  <c r="F131" i="38" s="1"/>
  <c r="D125" i="38"/>
  <c r="E124" i="38"/>
  <c r="D124" i="38" s="1"/>
  <c r="D123" i="38"/>
  <c r="D122" i="38"/>
  <c r="D121" i="38"/>
  <c r="E120" i="38"/>
  <c r="G119" i="38"/>
  <c r="D119" i="38"/>
  <c r="G118" i="38"/>
  <c r="D118" i="38" s="1"/>
  <c r="G117" i="38"/>
  <c r="G120" i="38" s="1"/>
  <c r="F117" i="38"/>
  <c r="F120" i="38" s="1"/>
  <c r="D117" i="38"/>
  <c r="D116" i="38"/>
  <c r="D115" i="38"/>
  <c r="D114" i="38"/>
  <c r="D113" i="38"/>
  <c r="D120" i="38" s="1"/>
  <c r="F112" i="38"/>
  <c r="E112" i="38"/>
  <c r="G111" i="38"/>
  <c r="D111" i="38"/>
  <c r="G110" i="38"/>
  <c r="G112" i="38" s="1"/>
  <c r="D110" i="38"/>
  <c r="D112" i="38" s="1"/>
  <c r="D109" i="38"/>
  <c r="D108" i="38"/>
  <c r="D107" i="38"/>
  <c r="F105" i="38"/>
  <c r="E105" i="38"/>
  <c r="G104" i="38"/>
  <c r="G105" i="38" s="1"/>
  <c r="D103" i="38" s="1"/>
  <c r="D104" i="38"/>
  <c r="G103" i="38"/>
  <c r="D101" i="38" s="1"/>
  <c r="D100" i="38"/>
  <c r="D99" i="38"/>
  <c r="G98" i="38"/>
  <c r="F98" i="38"/>
  <c r="E98" i="38"/>
  <c r="G97" i="38"/>
  <c r="D97" i="38" s="1"/>
  <c r="D96" i="38"/>
  <c r="D95" i="38"/>
  <c r="D94" i="38"/>
  <c r="D93" i="38"/>
  <c r="D92" i="38"/>
  <c r="D91" i="38"/>
  <c r="G90" i="38"/>
  <c r="F90" i="38"/>
  <c r="G89" i="38"/>
  <c r="D89" i="38" s="1"/>
  <c r="G88" i="38"/>
  <c r="D88" i="38"/>
  <c r="D87" i="38"/>
  <c r="E86" i="38"/>
  <c r="E90" i="38" s="1"/>
  <c r="D85" i="38"/>
  <c r="D84" i="38"/>
  <c r="D83" i="38"/>
  <c r="D82" i="38"/>
  <c r="F81" i="38"/>
  <c r="E81" i="38"/>
  <c r="G80" i="38"/>
  <c r="G81" i="38" s="1"/>
  <c r="D80" i="38"/>
  <c r="D79" i="38"/>
  <c r="G78" i="38"/>
  <c r="D78" i="38"/>
  <c r="D77" i="38"/>
  <c r="D76" i="38"/>
  <c r="D75" i="38"/>
  <c r="D74" i="38"/>
  <c r="G73" i="38"/>
  <c r="F73" i="38"/>
  <c r="E73" i="38"/>
  <c r="G72" i="38"/>
  <c r="D72" i="38" s="1"/>
  <c r="D71" i="38"/>
  <c r="D70" i="38"/>
  <c r="D69" i="38"/>
  <c r="D73" i="38" s="1"/>
  <c r="D68" i="38"/>
  <c r="D67" i="38"/>
  <c r="G66" i="38"/>
  <c r="F66" i="38"/>
  <c r="E66" i="38"/>
  <c r="D65" i="38"/>
  <c r="D63" i="38"/>
  <c r="D62" i="38"/>
  <c r="D61" i="38"/>
  <c r="D60" i="38"/>
  <c r="D59" i="38"/>
  <c r="D58" i="38"/>
  <c r="D66" i="38" s="1"/>
  <c r="G56" i="38"/>
  <c r="G57" i="38" s="1"/>
  <c r="D55" i="38"/>
  <c r="F54" i="38"/>
  <c r="D53" i="38"/>
  <c r="F52" i="38"/>
  <c r="E52" i="38"/>
  <c r="G51" i="38"/>
  <c r="G52" i="38" s="1"/>
  <c r="D51" i="38"/>
  <c r="G50" i="38"/>
  <c r="F50" i="38"/>
  <c r="D50" i="38"/>
  <c r="D49" i="38"/>
  <c r="G48" i="38"/>
  <c r="D48" i="38" s="1"/>
  <c r="D52" i="38" s="1"/>
  <c r="F47" i="38"/>
  <c r="E47" i="38"/>
  <c r="G46" i="38"/>
  <c r="G47" i="38" s="1"/>
  <c r="D46" i="38"/>
  <c r="D45" i="38"/>
  <c r="D43" i="38"/>
  <c r="D42" i="38"/>
  <c r="G41" i="38"/>
  <c r="F41" i="38"/>
  <c r="E41" i="38"/>
  <c r="D40" i="38"/>
  <c r="D41" i="38" s="1"/>
  <c r="D39" i="38"/>
  <c r="E35" i="38"/>
  <c r="D35" i="38"/>
  <c r="G31" i="38"/>
  <c r="F31" i="38"/>
  <c r="E31" i="38"/>
  <c r="G28" i="38"/>
  <c r="D28" i="38" s="1"/>
  <c r="D27" i="38"/>
  <c r="D26" i="38"/>
  <c r="D31" i="38" s="1"/>
  <c r="F25" i="38"/>
  <c r="E25" i="38"/>
  <c r="G23" i="38"/>
  <c r="D23" i="38" s="1"/>
  <c r="I22" i="38"/>
  <c r="D22" i="38"/>
  <c r="D21" i="38"/>
  <c r="D20" i="38"/>
  <c r="G19" i="38"/>
  <c r="F19" i="38"/>
  <c r="E19" i="38"/>
  <c r="D18" i="38"/>
  <c r="D17" i="38"/>
  <c r="D19" i="38" s="1"/>
  <c r="G16" i="38"/>
  <c r="F16" i="38"/>
  <c r="E16" i="38"/>
  <c r="G15" i="38"/>
  <c r="D15" i="38" s="1"/>
  <c r="D16" i="38" s="1"/>
  <c r="D14" i="38"/>
  <c r="G13" i="38"/>
  <c r="F13" i="38"/>
  <c r="E13" i="38"/>
  <c r="D12" i="38"/>
  <c r="D13" i="38" s="1"/>
  <c r="G9" i="38"/>
  <c r="F9" i="38"/>
  <c r="E9" i="38"/>
  <c r="D8" i="38"/>
  <c r="D9" i="38" s="1"/>
  <c r="D7" i="38"/>
  <c r="D4" i="38"/>
  <c r="H170" i="39" l="1"/>
  <c r="D158" i="39"/>
  <c r="D170" i="39" s="1"/>
  <c r="D147" i="39"/>
  <c r="H167" i="39"/>
  <c r="H249" i="39"/>
  <c r="H252" i="39" s="1"/>
  <c r="D247" i="39"/>
  <c r="D249" i="39" s="1"/>
  <c r="D252" i="39" s="1"/>
  <c r="E167" i="39"/>
  <c r="E171" i="39" s="1"/>
  <c r="E339" i="39" s="1"/>
  <c r="I167" i="39"/>
  <c r="D168" i="39"/>
  <c r="H160" i="39"/>
  <c r="D157" i="39"/>
  <c r="D167" i="39" s="1"/>
  <c r="I277" i="39"/>
  <c r="I274" i="39" s="1"/>
  <c r="I264" i="39"/>
  <c r="I265" i="39" s="1"/>
  <c r="I160" i="39"/>
  <c r="I214" i="39"/>
  <c r="H54" i="39"/>
  <c r="I171" i="39"/>
  <c r="D91" i="39"/>
  <c r="D51" i="39"/>
  <c r="I51" i="39"/>
  <c r="I54" i="39" s="1"/>
  <c r="D84" i="39"/>
  <c r="D95" i="39"/>
  <c r="D214" i="39"/>
  <c r="D217" i="39" s="1"/>
  <c r="D310" i="39"/>
  <c r="D312" i="39" s="1"/>
  <c r="H217" i="39"/>
  <c r="H218" i="39" s="1"/>
  <c r="H219" i="39" s="1"/>
  <c r="H302" i="39"/>
  <c r="H150" i="39"/>
  <c r="D150" i="39" s="1"/>
  <c r="H77" i="39"/>
  <c r="D77" i="39" s="1"/>
  <c r="I105" i="39"/>
  <c r="D105" i="39" s="1"/>
  <c r="E150" i="39"/>
  <c r="H140" i="39"/>
  <c r="D140" i="39" s="1"/>
  <c r="D54" i="38"/>
  <c r="D57" i="38" s="1"/>
  <c r="F57" i="38"/>
  <c r="F147" i="38" s="1"/>
  <c r="D172" i="38"/>
  <c r="F174" i="38"/>
  <c r="D178" i="38"/>
  <c r="D180" i="38" s="1"/>
  <c r="G180" i="38"/>
  <c r="D202" i="38"/>
  <c r="D204" i="38" s="1"/>
  <c r="F204" i="38"/>
  <c r="D210" i="38"/>
  <c r="G210" i="38"/>
  <c r="D208" i="38"/>
  <c r="D271" i="38"/>
  <c r="G25" i="38"/>
  <c r="D98" i="38"/>
  <c r="D102" i="38"/>
  <c r="D131" i="38"/>
  <c r="D138" i="38"/>
  <c r="D146" i="38"/>
  <c r="D174" i="38"/>
  <c r="D226" i="38"/>
  <c r="D228" i="38" s="1"/>
  <c r="F228" i="38"/>
  <c r="G234" i="38"/>
  <c r="D232" i="38"/>
  <c r="D302" i="38"/>
  <c r="D312" i="38"/>
  <c r="D314" i="38" s="1"/>
  <c r="D315" i="38" s="1"/>
  <c r="E147" i="38"/>
  <c r="D234" i="38"/>
  <c r="G315" i="38"/>
  <c r="D25" i="38"/>
  <c r="D47" i="38"/>
  <c r="D81" i="38"/>
  <c r="D105" i="38"/>
  <c r="G147" i="38"/>
  <c r="F146" i="38"/>
  <c r="D186" i="38"/>
  <c r="D256" i="38"/>
  <c r="D258" i="38" s="1"/>
  <c r="F258" i="38"/>
  <c r="D265" i="38"/>
  <c r="D269" i="38"/>
  <c r="D304" i="38"/>
  <c r="G324" i="38"/>
  <c r="G346" i="38" s="1"/>
  <c r="D56" i="38"/>
  <c r="D86" i="38"/>
  <c r="D90" i="38" s="1"/>
  <c r="D262" i="38"/>
  <c r="D343" i="38"/>
  <c r="D345" i="38" s="1"/>
  <c r="D346" i="38" s="1"/>
  <c r="D349" i="38"/>
  <c r="D352" i="38" s="1"/>
  <c r="D374" i="38"/>
  <c r="D381" i="38" s="1"/>
  <c r="D35" i="34"/>
  <c r="E35" i="34"/>
  <c r="G28" i="34"/>
  <c r="D28" i="34" s="1"/>
  <c r="F31" i="34"/>
  <c r="E381" i="34"/>
  <c r="D18" i="34"/>
  <c r="D17" i="34"/>
  <c r="D39" i="34"/>
  <c r="H60" i="35"/>
  <c r="E41" i="35"/>
  <c r="H30" i="35"/>
  <c r="H31" i="35" s="1"/>
  <c r="H32" i="35" s="1"/>
  <c r="H4" i="35"/>
  <c r="H5" i="35"/>
  <c r="H6" i="35"/>
  <c r="H20" i="35"/>
  <c r="H21" i="35" s="1"/>
  <c r="H22" i="35" s="1"/>
  <c r="I17" i="35"/>
  <c r="J92" i="24"/>
  <c r="J99" i="24" s="1"/>
  <c r="J102" i="24" s="1"/>
  <c r="J100" i="24" s="1"/>
  <c r="I119" i="24"/>
  <c r="I115" i="24"/>
  <c r="I32" i="24"/>
  <c r="I92" i="24"/>
  <c r="I99" i="24" s="1"/>
  <c r="I102" i="24" s="1"/>
  <c r="I100" i="24" s="1"/>
  <c r="F92" i="24"/>
  <c r="F99" i="24" s="1"/>
  <c r="J7" i="24"/>
  <c r="E7" i="24" s="1"/>
  <c r="I6" i="24"/>
  <c r="I5" i="24"/>
  <c r="I4" i="24"/>
  <c r="I70" i="24"/>
  <c r="I69" i="24"/>
  <c r="I77" i="24"/>
  <c r="I76" i="24"/>
  <c r="F80" i="24"/>
  <c r="I24" i="24"/>
  <c r="D363" i="34"/>
  <c r="D364" i="34" s="1"/>
  <c r="E364" i="34"/>
  <c r="F364" i="34"/>
  <c r="G364" i="34"/>
  <c r="D278" i="34"/>
  <c r="D279" i="34" s="1"/>
  <c r="E279" i="34"/>
  <c r="F279" i="34"/>
  <c r="G279" i="34"/>
  <c r="E46" i="35"/>
  <c r="E52" i="35" s="1"/>
  <c r="E93" i="35" s="1"/>
  <c r="E76" i="24" l="1"/>
  <c r="I120" i="24"/>
  <c r="I121" i="24" s="1"/>
  <c r="E70" i="24"/>
  <c r="I116" i="24"/>
  <c r="I117" i="24" s="1"/>
  <c r="D302" i="39"/>
  <c r="H303" i="39"/>
  <c r="H304" i="39" s="1"/>
  <c r="I20" i="35"/>
  <c r="I21" i="35" s="1"/>
  <c r="I22" i="35" s="1"/>
  <c r="I6" i="35"/>
  <c r="I5" i="35"/>
  <c r="I30" i="35"/>
  <c r="I31" i="35" s="1"/>
  <c r="I32" i="35" s="1"/>
  <c r="D160" i="39"/>
  <c r="H171" i="39"/>
  <c r="J119" i="24"/>
  <c r="J120" i="24" s="1"/>
  <c r="J121" i="24" s="1"/>
  <c r="D171" i="39"/>
  <c r="J76" i="24"/>
  <c r="J70" i="24"/>
  <c r="J79" i="24"/>
  <c r="E79" i="24" s="1"/>
  <c r="J4" i="24"/>
  <c r="E4" i="24" s="1"/>
  <c r="J77" i="24"/>
  <c r="E77" i="24" s="1"/>
  <c r="J5" i="24"/>
  <c r="E5" i="24" s="1"/>
  <c r="I33" i="24"/>
  <c r="J69" i="24"/>
  <c r="E69" i="24" s="1"/>
  <c r="J6" i="24"/>
  <c r="E6" i="24" s="1"/>
  <c r="J24" i="24"/>
  <c r="J25" i="24" s="1"/>
  <c r="J115" i="24"/>
  <c r="E115" i="24" s="1"/>
  <c r="E9" i="36"/>
  <c r="I60" i="35"/>
  <c r="I4" i="35"/>
  <c r="H8" i="35"/>
  <c r="H9" i="35" s="1"/>
  <c r="H10" i="35" s="1"/>
  <c r="I217" i="39"/>
  <c r="I25" i="24"/>
  <c r="G403" i="38"/>
  <c r="F403" i="38"/>
  <c r="I3" i="38"/>
  <c r="D147" i="38"/>
  <c r="E403" i="38"/>
  <c r="H61" i="35"/>
  <c r="H93" i="35" s="1"/>
  <c r="E92" i="24"/>
  <c r="E99" i="24" s="1"/>
  <c r="J32" i="24"/>
  <c r="J33" i="24" s="1"/>
  <c r="I80" i="24"/>
  <c r="I83" i="24" s="1"/>
  <c r="I81" i="24" s="1"/>
  <c r="E32" i="24" l="1"/>
  <c r="H123" i="24" s="1"/>
  <c r="G7" i="36" s="1"/>
  <c r="G11" i="36" s="1"/>
  <c r="E80" i="24"/>
  <c r="E119" i="24"/>
  <c r="J50" i="24"/>
  <c r="J52" i="24" s="1"/>
  <c r="I50" i="24"/>
  <c r="I52" i="24" s="1"/>
  <c r="I54" i="24" s="1"/>
  <c r="E24" i="24"/>
  <c r="E25" i="24" s="1"/>
  <c r="J116" i="24"/>
  <c r="J117" i="24" s="1"/>
  <c r="I218" i="39"/>
  <c r="I219" i="39" s="1"/>
  <c r="D61" i="35"/>
  <c r="I8" i="35"/>
  <c r="I9" i="35" s="1"/>
  <c r="I10" i="35" s="1"/>
  <c r="I339" i="39"/>
  <c r="I8" i="36" s="1"/>
  <c r="H339" i="39"/>
  <c r="J54" i="24"/>
  <c r="J80" i="24"/>
  <c r="J83" i="24" s="1"/>
  <c r="J81" i="24" s="1"/>
  <c r="H9" i="36"/>
  <c r="E8" i="36"/>
  <c r="D403" i="38"/>
  <c r="I61" i="35"/>
  <c r="I62" i="33"/>
  <c r="D62" i="33" s="1"/>
  <c r="H69" i="33"/>
  <c r="H68" i="33"/>
  <c r="H67" i="33"/>
  <c r="H66" i="33"/>
  <c r="H65" i="33"/>
  <c r="H64" i="33"/>
  <c r="H63" i="33"/>
  <c r="H56" i="33"/>
  <c r="H54" i="33"/>
  <c r="H53" i="33"/>
  <c r="H52" i="33"/>
  <c r="H51" i="33"/>
  <c r="H50" i="33"/>
  <c r="H48" i="33"/>
  <c r="H47" i="33"/>
  <c r="H42" i="33"/>
  <c r="H38" i="33"/>
  <c r="H33" i="33"/>
  <c r="H23" i="37"/>
  <c r="H22" i="37"/>
  <c r="H21" i="37"/>
  <c r="H37" i="37"/>
  <c r="H12" i="37"/>
  <c r="H11" i="37"/>
  <c r="H10" i="37"/>
  <c r="H9" i="37"/>
  <c r="H8" i="37"/>
  <c r="H7" i="37"/>
  <c r="H6" i="37"/>
  <c r="H5" i="37"/>
  <c r="H4" i="37"/>
  <c r="I9" i="37"/>
  <c r="E33" i="24" l="1"/>
  <c r="I7" i="37"/>
  <c r="D7" i="37"/>
  <c r="D9" i="37"/>
  <c r="D37" i="37"/>
  <c r="D6" i="37"/>
  <c r="I22" i="37"/>
  <c r="D22" i="37" s="1"/>
  <c r="I8" i="37"/>
  <c r="D8" i="37"/>
  <c r="I23" i="37"/>
  <c r="D23" i="37"/>
  <c r="H34" i="33"/>
  <c r="D339" i="39"/>
  <c r="D8" i="36" s="1"/>
  <c r="H8" i="36"/>
  <c r="E50" i="24"/>
  <c r="E52" i="24" s="1"/>
  <c r="I21" i="37"/>
  <c r="D21" i="37" s="1"/>
  <c r="H24" i="37"/>
  <c r="I5" i="37"/>
  <c r="D5" i="37" s="1"/>
  <c r="H15" i="37"/>
  <c r="I38" i="33"/>
  <c r="D38" i="33" s="1"/>
  <c r="I56" i="33"/>
  <c r="D56" i="33" s="1"/>
  <c r="I33" i="33"/>
  <c r="I34" i="33" s="1"/>
  <c r="I4" i="37"/>
  <c r="D4" i="37" s="1"/>
  <c r="I37" i="37"/>
  <c r="I63" i="33"/>
  <c r="D63" i="33" s="1"/>
  <c r="I64" i="33"/>
  <c r="D64" i="33" s="1"/>
  <c r="I68" i="33"/>
  <c r="D68" i="33" s="1"/>
  <c r="I65" i="33"/>
  <c r="D65" i="33" s="1"/>
  <c r="I69" i="33"/>
  <c r="D69" i="33" s="1"/>
  <c r="I67" i="33"/>
  <c r="D67" i="33" s="1"/>
  <c r="I66" i="33"/>
  <c r="D66" i="33" s="1"/>
  <c r="I6" i="37"/>
  <c r="I10" i="37"/>
  <c r="D10" i="37" s="1"/>
  <c r="I11" i="37"/>
  <c r="D11" i="37" s="1"/>
  <c r="I12" i="37"/>
  <c r="D12" i="37" s="1"/>
  <c r="I52" i="33"/>
  <c r="D52" i="33" s="1"/>
  <c r="I50" i="33"/>
  <c r="D50" i="33" s="1"/>
  <c r="I47" i="33"/>
  <c r="D47" i="33" s="1"/>
  <c r="I48" i="33"/>
  <c r="D48" i="33" s="1"/>
  <c r="I53" i="33"/>
  <c r="D53" i="33" s="1"/>
  <c r="I54" i="33"/>
  <c r="D54" i="33" s="1"/>
  <c r="I51" i="33"/>
  <c r="D51" i="33" s="1"/>
  <c r="I42" i="33"/>
  <c r="D42" i="33" s="1"/>
  <c r="E124" i="34"/>
  <c r="D43" i="34"/>
  <c r="D24" i="37" l="1"/>
  <c r="I24" i="37"/>
  <c r="D34" i="33"/>
  <c r="D33" i="33"/>
  <c r="H17" i="37"/>
  <c r="H16" i="37" s="1"/>
  <c r="D15" i="37"/>
  <c r="I15" i="37"/>
  <c r="G31" i="34"/>
  <c r="E31" i="34"/>
  <c r="D27" i="34"/>
  <c r="D26" i="34"/>
  <c r="I22" i="34"/>
  <c r="E70" i="33"/>
  <c r="E72" i="33" s="1"/>
  <c r="E29" i="37"/>
  <c r="E31" i="37" s="1"/>
  <c r="I17" i="37" l="1"/>
  <c r="I16" i="37" s="1"/>
  <c r="H29" i="37"/>
  <c r="H70" i="33"/>
  <c r="D31" i="34"/>
  <c r="J8" i="24"/>
  <c r="J12" i="24" s="1"/>
  <c r="J9" i="24" s="1"/>
  <c r="I8" i="24"/>
  <c r="I12" i="24" s="1"/>
  <c r="I9" i="24" s="1"/>
  <c r="F8" i="24"/>
  <c r="H31" i="37" l="1"/>
  <c r="H33" i="37" s="1"/>
  <c r="H32" i="37" s="1"/>
  <c r="D29" i="37"/>
  <c r="E8" i="24"/>
  <c r="I29" i="37"/>
  <c r="I70" i="33"/>
  <c r="E57" i="33"/>
  <c r="E84" i="33" s="1"/>
  <c r="D70" i="33" l="1"/>
  <c r="D72" i="33" s="1"/>
  <c r="D31" i="37"/>
  <c r="I31" i="37"/>
  <c r="I33" i="37" s="1"/>
  <c r="I32" i="37" s="1"/>
  <c r="E6" i="36"/>
  <c r="E66" i="34"/>
  <c r="E9" i="34" l="1"/>
  <c r="E120" i="34" l="1"/>
  <c r="E47" i="34"/>
  <c r="F343" i="34" l="1"/>
  <c r="D400" i="34"/>
  <c r="D393" i="34" l="1"/>
  <c r="D394" i="34"/>
  <c r="D396" i="34"/>
  <c r="D392" i="34"/>
  <c r="D385" i="34"/>
  <c r="D386" i="34"/>
  <c r="D388" i="34"/>
  <c r="D384" i="34"/>
  <c r="D373" i="34"/>
  <c r="D376" i="34"/>
  <c r="D377" i="34"/>
  <c r="D372" i="34"/>
  <c r="D368" i="34"/>
  <c r="D357" i="34"/>
  <c r="D359" i="34"/>
  <c r="D355" i="34"/>
  <c r="D340" i="34"/>
  <c r="D341" i="34"/>
  <c r="D342" i="34"/>
  <c r="D344" i="34"/>
  <c r="D339" i="34"/>
  <c r="D333" i="34"/>
  <c r="D334" i="34"/>
  <c r="D335" i="34"/>
  <c r="D332" i="34"/>
  <c r="E343" i="34"/>
  <c r="D326" i="34"/>
  <c r="D327" i="34"/>
  <c r="D328" i="34"/>
  <c r="D325" i="34"/>
  <c r="D320" i="34"/>
  <c r="D321" i="34"/>
  <c r="D322" i="34"/>
  <c r="D318" i="34"/>
  <c r="D311" i="34"/>
  <c r="D310" i="34"/>
  <c r="D306" i="34"/>
  <c r="D308" i="34"/>
  <c r="D305" i="34"/>
  <c r="D301" i="34"/>
  <c r="D303" i="34"/>
  <c r="D300" i="34"/>
  <c r="D284" i="34"/>
  <c r="D285" i="34"/>
  <c r="D288" i="34"/>
  <c r="D283" i="34"/>
  <c r="D273" i="34"/>
  <c r="D274" i="34"/>
  <c r="D276" i="34"/>
  <c r="D272" i="34"/>
  <c r="D267" i="34"/>
  <c r="D268" i="34"/>
  <c r="D270" i="34"/>
  <c r="D266" i="34"/>
  <c r="D260" i="34"/>
  <c r="D261" i="34"/>
  <c r="D264" i="34"/>
  <c r="D259" i="34"/>
  <c r="D254" i="34"/>
  <c r="D255" i="34"/>
  <c r="D257" i="34"/>
  <c r="D253" i="34"/>
  <c r="D248" i="34"/>
  <c r="D249" i="34"/>
  <c r="D251" i="34"/>
  <c r="D247" i="34"/>
  <c r="D242" i="34"/>
  <c r="D243" i="34"/>
  <c r="D245" i="34"/>
  <c r="D236" i="34"/>
  <c r="D237" i="34"/>
  <c r="D239" i="34"/>
  <c r="D235" i="34"/>
  <c r="D230" i="34"/>
  <c r="D231" i="34"/>
  <c r="D233" i="34"/>
  <c r="D229" i="34"/>
  <c r="D224" i="34"/>
  <c r="D225" i="34"/>
  <c r="D227" i="34"/>
  <c r="D223" i="34"/>
  <c r="D218" i="34"/>
  <c r="D219" i="34"/>
  <c r="D221" i="34"/>
  <c r="D217" i="34"/>
  <c r="D212" i="34"/>
  <c r="D213" i="34"/>
  <c r="D215" i="34"/>
  <c r="D211" i="34"/>
  <c r="D206" i="34"/>
  <c r="D207" i="34"/>
  <c r="D209" i="34"/>
  <c r="D205" i="34"/>
  <c r="D200" i="34"/>
  <c r="D201" i="34"/>
  <c r="D203" i="34"/>
  <c r="D199" i="34"/>
  <c r="D194" i="34"/>
  <c r="D195" i="34"/>
  <c r="D197" i="34"/>
  <c r="D193" i="34"/>
  <c r="D188" i="34"/>
  <c r="D189" i="34"/>
  <c r="D191" i="34"/>
  <c r="D187" i="34"/>
  <c r="D182" i="34"/>
  <c r="D183" i="34"/>
  <c r="D181" i="34"/>
  <c r="D176" i="34"/>
  <c r="D177" i="34"/>
  <c r="D179" i="34"/>
  <c r="D175" i="34"/>
  <c r="D170" i="34"/>
  <c r="D171" i="34"/>
  <c r="D173" i="34"/>
  <c r="D169" i="34"/>
  <c r="D164" i="34"/>
  <c r="D165" i="34"/>
  <c r="D167" i="34"/>
  <c r="D163" i="34"/>
  <c r="D158" i="34"/>
  <c r="D159" i="34"/>
  <c r="D161" i="34"/>
  <c r="D157" i="34"/>
  <c r="D151" i="34"/>
  <c r="D152" i="34"/>
  <c r="D154" i="34"/>
  <c r="D150" i="34"/>
  <c r="D140" i="34"/>
  <c r="D141" i="34"/>
  <c r="D142" i="34"/>
  <c r="D139" i="34"/>
  <c r="D133" i="34"/>
  <c r="D134" i="34"/>
  <c r="D137" i="34"/>
  <c r="D132" i="34"/>
  <c r="D122" i="34"/>
  <c r="D123" i="34"/>
  <c r="D124" i="34"/>
  <c r="D126" i="34"/>
  <c r="D130" i="34"/>
  <c r="D121" i="34"/>
  <c r="D114" i="34"/>
  <c r="D115" i="34"/>
  <c r="D116" i="34"/>
  <c r="D113" i="34"/>
  <c r="D108" i="34" l="1"/>
  <c r="D109" i="34"/>
  <c r="D107" i="34"/>
  <c r="G110" i="34"/>
  <c r="D110" i="34" s="1"/>
  <c r="D100" i="34"/>
  <c r="E86" i="34"/>
  <c r="E81" i="34"/>
  <c r="D104" i="34"/>
  <c r="D99" i="34"/>
  <c r="D92" i="34"/>
  <c r="D93" i="34"/>
  <c r="D94" i="34"/>
  <c r="D96" i="34"/>
  <c r="D91" i="34"/>
  <c r="D83" i="34"/>
  <c r="D84" i="34"/>
  <c r="D85" i="34"/>
  <c r="D82" i="34"/>
  <c r="D75" i="34"/>
  <c r="D76" i="34"/>
  <c r="D77" i="34"/>
  <c r="D79" i="34"/>
  <c r="D74" i="34"/>
  <c r="D68" i="34"/>
  <c r="D69" i="34"/>
  <c r="D70" i="34"/>
  <c r="D71" i="34"/>
  <c r="D67" i="34"/>
  <c r="D59" i="34"/>
  <c r="D60" i="34"/>
  <c r="D61" i="34"/>
  <c r="D58" i="34"/>
  <c r="D53" i="34"/>
  <c r="D55" i="34"/>
  <c r="D49" i="34"/>
  <c r="D42" i="34"/>
  <c r="D40" i="34"/>
  <c r="D21" i="34"/>
  <c r="D22" i="34"/>
  <c r="D20" i="34"/>
  <c r="D14" i="34"/>
  <c r="D12" i="34"/>
  <c r="D7" i="34"/>
  <c r="D8" i="34"/>
  <c r="D4" i="34"/>
  <c r="D87" i="34" l="1"/>
  <c r="E90" i="34"/>
  <c r="D86" i="34"/>
  <c r="E397" i="34" l="1"/>
  <c r="E389" i="34"/>
  <c r="E369" i="34"/>
  <c r="E360" i="34"/>
  <c r="E352" i="34"/>
  <c r="E345" i="34"/>
  <c r="E338" i="34"/>
  <c r="E331" i="34"/>
  <c r="E324" i="34"/>
  <c r="E314" i="34"/>
  <c r="E309" i="34"/>
  <c r="E304" i="34"/>
  <c r="E287" i="34"/>
  <c r="E299" i="34" s="1"/>
  <c r="E277" i="34"/>
  <c r="E271" i="34"/>
  <c r="E265" i="34"/>
  <c r="E258" i="34"/>
  <c r="E252" i="34"/>
  <c r="E241" i="34"/>
  <c r="E240" i="34"/>
  <c r="E234" i="34"/>
  <c r="E228" i="34"/>
  <c r="E222" i="34"/>
  <c r="E216" i="34"/>
  <c r="E210" i="34"/>
  <c r="E204" i="34"/>
  <c r="E198" i="34"/>
  <c r="E168" i="34"/>
  <c r="E174" i="34" s="1"/>
  <c r="E180" i="34" s="1"/>
  <c r="E186" i="34" s="1"/>
  <c r="E192" i="34" s="1"/>
  <c r="E162" i="34"/>
  <c r="E156" i="34"/>
  <c r="E146" i="34"/>
  <c r="E135" i="34"/>
  <c r="E138" i="34" s="1"/>
  <c r="E131" i="34"/>
  <c r="E112" i="34"/>
  <c r="E105" i="34"/>
  <c r="E98" i="34"/>
  <c r="E73" i="34"/>
  <c r="E52" i="34"/>
  <c r="E13" i="34"/>
  <c r="E25" i="34"/>
  <c r="E19" i="34"/>
  <c r="F111" i="24"/>
  <c r="F123" i="24" l="1"/>
  <c r="E315" i="34"/>
  <c r="E346" i="34"/>
  <c r="E246" i="34"/>
  <c r="D241" i="34"/>
  <c r="E16" i="34"/>
  <c r="F401" i="34"/>
  <c r="G401" i="34"/>
  <c r="E7" i="36" l="1"/>
  <c r="D401" i="34"/>
  <c r="G395" i="34" l="1"/>
  <c r="F397" i="34"/>
  <c r="G397" i="34" l="1"/>
  <c r="D395" i="34"/>
  <c r="D397" i="34" s="1"/>
  <c r="G323" i="34" l="1"/>
  <c r="D323" i="34" s="1"/>
  <c r="F265" i="34"/>
  <c r="G144" i="34"/>
  <c r="D144" i="34" s="1"/>
  <c r="G118" i="34"/>
  <c r="D118" i="34" s="1"/>
  <c r="D65" i="34" l="1"/>
  <c r="D63" i="34"/>
  <c r="G15" i="34"/>
  <c r="D15" i="34" s="1"/>
  <c r="D45" i="34" l="1"/>
  <c r="G46" i="34"/>
  <c r="D46" i="34" s="1"/>
  <c r="D375" i="34" l="1"/>
  <c r="F143" i="34"/>
  <c r="F135" i="34"/>
  <c r="F112" i="34"/>
  <c r="F138" i="34" l="1"/>
  <c r="G155" i="34"/>
  <c r="D155" i="34" s="1"/>
  <c r="F25" i="34" l="1"/>
  <c r="J109" i="24" l="1"/>
  <c r="I109" i="24"/>
  <c r="E109" i="24" s="1"/>
  <c r="G103" i="34" l="1"/>
  <c r="D101" i="34" s="1"/>
  <c r="G50" i="34"/>
  <c r="F50" i="34"/>
  <c r="D50" i="34" l="1"/>
  <c r="F389" i="34"/>
  <c r="F374" i="34"/>
  <c r="D374" i="34" s="1"/>
  <c r="G356" i="34"/>
  <c r="D356" i="34" s="1"/>
  <c r="G351" i="34"/>
  <c r="D351" i="34" s="1"/>
  <c r="G350" i="34"/>
  <c r="D350" i="34" s="1"/>
  <c r="D343" i="34"/>
  <c r="G336" i="34"/>
  <c r="D336" i="34" s="1"/>
  <c r="G329" i="34"/>
  <c r="F329" i="34"/>
  <c r="G312" i="34"/>
  <c r="F312" i="34"/>
  <c r="G307" i="34"/>
  <c r="F307" i="34"/>
  <c r="D287" i="34"/>
  <c r="G125" i="34"/>
  <c r="F125" i="34"/>
  <c r="F117" i="34"/>
  <c r="G117" i="34"/>
  <c r="D95" i="34"/>
  <c r="F98" i="34"/>
  <c r="G78" i="34"/>
  <c r="D78" i="34" s="1"/>
  <c r="F54" i="34"/>
  <c r="D62" i="34"/>
  <c r="D117" i="34" l="1"/>
  <c r="D312" i="34"/>
  <c r="D329" i="34"/>
  <c r="F309" i="34"/>
  <c r="D307" i="34"/>
  <c r="D125" i="34"/>
  <c r="D54" i="34"/>
  <c r="E39" i="37" l="1"/>
  <c r="E43" i="37" s="1"/>
  <c r="E4" i="36" l="1"/>
  <c r="H39" i="37"/>
  <c r="H43" i="37" s="1"/>
  <c r="H4" i="36" s="1"/>
  <c r="I39" i="37" l="1"/>
  <c r="D39" i="37"/>
  <c r="D43" i="37" s="1"/>
  <c r="I43" i="37" l="1"/>
  <c r="I4" i="36" s="1"/>
  <c r="D4" i="36"/>
  <c r="F352" i="34"/>
  <c r="G349" i="34"/>
  <c r="D349" i="34" s="1"/>
  <c r="G352" i="34" l="1"/>
  <c r="D352" i="34"/>
  <c r="G88" i="34" l="1"/>
  <c r="D88" i="34" s="1"/>
  <c r="G51" i="34"/>
  <c r="D51" i="34" s="1"/>
  <c r="G127" i="34"/>
  <c r="D127" i="34" s="1"/>
  <c r="F360" i="34" l="1"/>
  <c r="I40" i="35"/>
  <c r="G387" i="34"/>
  <c r="F369" i="34"/>
  <c r="I41" i="35" l="1"/>
  <c r="G389" i="34"/>
  <c r="D387" i="34"/>
  <c r="D389" i="34" s="1"/>
  <c r="G378" i="34"/>
  <c r="D378" i="34" s="1"/>
  <c r="G369" i="34"/>
  <c r="D369" i="34"/>
  <c r="F381" i="34"/>
  <c r="I93" i="35" l="1"/>
  <c r="I9" i="36" s="1"/>
  <c r="I42" i="35"/>
  <c r="I43" i="35" s="1"/>
  <c r="D8" i="35"/>
  <c r="G381" i="34"/>
  <c r="D381" i="34"/>
  <c r="G358" i="34"/>
  <c r="D358" i="34" s="1"/>
  <c r="G345" i="34"/>
  <c r="F345" i="34"/>
  <c r="F338" i="34"/>
  <c r="G337" i="34"/>
  <c r="D337" i="34" s="1"/>
  <c r="F331" i="34"/>
  <c r="G330" i="34"/>
  <c r="D330" i="34" s="1"/>
  <c r="G145" i="34"/>
  <c r="D145" i="34" s="1"/>
  <c r="G143" i="34"/>
  <c r="D143" i="34" s="1"/>
  <c r="F146" i="34"/>
  <c r="G135" i="34"/>
  <c r="D135" i="34" s="1"/>
  <c r="D138" i="34" s="1"/>
  <c r="G111" i="34"/>
  <c r="D111" i="34" s="1"/>
  <c r="G97" i="34"/>
  <c r="D97" i="34" s="1"/>
  <c r="G89" i="34"/>
  <c r="D89" i="34" s="1"/>
  <c r="G80" i="34"/>
  <c r="D80" i="34" s="1"/>
  <c r="G23" i="34"/>
  <c r="D23" i="34" s="1"/>
  <c r="G313" i="34"/>
  <c r="D313" i="34" s="1"/>
  <c r="G309" i="34"/>
  <c r="G302" i="34"/>
  <c r="G304" i="34" s="1"/>
  <c r="F302" i="34"/>
  <c r="G299" i="34"/>
  <c r="G275" i="34"/>
  <c r="G277" i="34" s="1"/>
  <c r="F275" i="34"/>
  <c r="G269" i="34"/>
  <c r="G271" i="34" s="1"/>
  <c r="F269" i="34"/>
  <c r="G262" i="34"/>
  <c r="D262" i="34" s="1"/>
  <c r="G256" i="34"/>
  <c r="G258" i="34" s="1"/>
  <c r="F256" i="34"/>
  <c r="G250" i="34"/>
  <c r="G252" i="34" s="1"/>
  <c r="F250" i="34"/>
  <c r="G244" i="34"/>
  <c r="G246" i="34" s="1"/>
  <c r="F244" i="34"/>
  <c r="G238" i="34"/>
  <c r="G240" i="34" s="1"/>
  <c r="F238" i="34"/>
  <c r="G232" i="34"/>
  <c r="G234" i="34" s="1"/>
  <c r="F232" i="34"/>
  <c r="G226" i="34"/>
  <c r="G228" i="34" s="1"/>
  <c r="F226" i="34"/>
  <c r="G220" i="34"/>
  <c r="G222" i="34" s="1"/>
  <c r="F220" i="34"/>
  <c r="G214" i="34"/>
  <c r="G216" i="34" s="1"/>
  <c r="F214" i="34"/>
  <c r="G208" i="34"/>
  <c r="G210" i="34" s="1"/>
  <c r="F208" i="34"/>
  <c r="G202" i="34"/>
  <c r="G204" i="34" s="1"/>
  <c r="F202" i="34"/>
  <c r="G196" i="34"/>
  <c r="G198" i="34" s="1"/>
  <c r="F196" i="34"/>
  <c r="G190" i="34"/>
  <c r="G192" i="34" s="1"/>
  <c r="F190" i="34"/>
  <c r="G185" i="34"/>
  <c r="D185" i="34" s="1"/>
  <c r="G184" i="34"/>
  <c r="F184" i="34"/>
  <c r="G178" i="34"/>
  <c r="G180" i="34" s="1"/>
  <c r="F178" i="34"/>
  <c r="G172" i="34"/>
  <c r="G174" i="34" s="1"/>
  <c r="F172" i="34"/>
  <c r="G166" i="34"/>
  <c r="G168" i="34" s="1"/>
  <c r="F166" i="34"/>
  <c r="G160" i="34"/>
  <c r="G162" i="34" s="1"/>
  <c r="F160" i="34"/>
  <c r="G153" i="34"/>
  <c r="E7" i="32"/>
  <c r="E6" i="32"/>
  <c r="D93" i="35" l="1"/>
  <c r="D9" i="36" s="1"/>
  <c r="E12" i="32"/>
  <c r="D196" i="34"/>
  <c r="D198" i="34" s="1"/>
  <c r="D208" i="34"/>
  <c r="D210" i="34" s="1"/>
  <c r="D220" i="34"/>
  <c r="D222" i="34" s="1"/>
  <c r="D232" i="34"/>
  <c r="D234" i="34" s="1"/>
  <c r="D244" i="34"/>
  <c r="D246" i="34" s="1"/>
  <c r="D256" i="34"/>
  <c r="D258" i="34" s="1"/>
  <c r="D302" i="34"/>
  <c r="D304" i="34" s="1"/>
  <c r="D190" i="34"/>
  <c r="D192" i="34" s="1"/>
  <c r="D202" i="34"/>
  <c r="D204" i="34" s="1"/>
  <c r="D214" i="34"/>
  <c r="D216" i="34" s="1"/>
  <c r="D226" i="34"/>
  <c r="D228" i="34" s="1"/>
  <c r="D238" i="34"/>
  <c r="D240" i="34" s="1"/>
  <c r="D250" i="34"/>
  <c r="D252" i="34" s="1"/>
  <c r="D160" i="34"/>
  <c r="D162" i="34" s="1"/>
  <c r="D166" i="34"/>
  <c r="D168" i="34" s="1"/>
  <c r="D172" i="34"/>
  <c r="D174" i="34" s="1"/>
  <c r="D178" i="34"/>
  <c r="D180" i="34" s="1"/>
  <c r="D184" i="34"/>
  <c r="G156" i="34"/>
  <c r="D153" i="34"/>
  <c r="D156" i="34" s="1"/>
  <c r="D269" i="34"/>
  <c r="D271" i="34" s="1"/>
  <c r="D275" i="34"/>
  <c r="D277" i="34" s="1"/>
  <c r="F192" i="34"/>
  <c r="F198" i="34"/>
  <c r="F204" i="34"/>
  <c r="F210" i="34"/>
  <c r="F216" i="34"/>
  <c r="F222" i="34"/>
  <c r="F228" i="34"/>
  <c r="F234" i="34"/>
  <c r="F240" i="34"/>
  <c r="F246" i="34"/>
  <c r="F252" i="34"/>
  <c r="F258" i="34"/>
  <c r="F162" i="34"/>
  <c r="F168" i="34"/>
  <c r="F174" i="34"/>
  <c r="F180" i="34"/>
  <c r="F271" i="34"/>
  <c r="F277" i="34"/>
  <c r="H6" i="32"/>
  <c r="F52" i="34"/>
  <c r="F19" i="34"/>
  <c r="F47" i="34"/>
  <c r="F73" i="34"/>
  <c r="I55" i="33"/>
  <c r="F105" i="34"/>
  <c r="F156" i="34"/>
  <c r="F66" i="34"/>
  <c r="G81" i="34"/>
  <c r="G90" i="34"/>
  <c r="F120" i="34"/>
  <c r="F131" i="34"/>
  <c r="G138" i="34"/>
  <c r="G146" i="34"/>
  <c r="D146" i="34"/>
  <c r="F324" i="34"/>
  <c r="F346" i="34" s="1"/>
  <c r="F57" i="34"/>
  <c r="F90" i="34"/>
  <c r="G98" i="34"/>
  <c r="G112" i="34"/>
  <c r="F9" i="34"/>
  <c r="F16" i="34"/>
  <c r="G66" i="34"/>
  <c r="G131" i="34"/>
  <c r="G263" i="34"/>
  <c r="D263" i="34" s="1"/>
  <c r="G13" i="34"/>
  <c r="F13" i="34"/>
  <c r="G16" i="34"/>
  <c r="G19" i="34"/>
  <c r="D25" i="34"/>
  <c r="G25" i="34"/>
  <c r="G119" i="34"/>
  <c r="D360" i="34"/>
  <c r="G360" i="34"/>
  <c r="H57" i="33"/>
  <c r="D345" i="34"/>
  <c r="G314" i="34"/>
  <c r="G315" i="34" s="1"/>
  <c r="D338" i="34"/>
  <c r="D331" i="34"/>
  <c r="G331" i="34"/>
  <c r="G338" i="34"/>
  <c r="G104" i="34"/>
  <c r="G41" i="34"/>
  <c r="G47" i="34"/>
  <c r="G48" i="34"/>
  <c r="G56" i="34"/>
  <c r="G72" i="34"/>
  <c r="G186" i="34"/>
  <c r="D309" i="34"/>
  <c r="F186" i="34"/>
  <c r="F304" i="34"/>
  <c r="F299" i="34"/>
  <c r="D299" i="34"/>
  <c r="D314" i="34"/>
  <c r="F314" i="34"/>
  <c r="H72" i="33"/>
  <c r="H9" i="32"/>
  <c r="H7" i="32"/>
  <c r="H5" i="32"/>
  <c r="J71" i="24"/>
  <c r="J72" i="24" s="1"/>
  <c r="J73" i="24" s="1"/>
  <c r="I111" i="24"/>
  <c r="I112" i="24" s="1"/>
  <c r="I113" i="24" s="1"/>
  <c r="H84" i="33" l="1"/>
  <c r="H6" i="36" s="1"/>
  <c r="D7" i="32"/>
  <c r="D9" i="32"/>
  <c r="H73" i="33"/>
  <c r="H74" i="33" s="1"/>
  <c r="D55" i="33"/>
  <c r="D57" i="33" s="1"/>
  <c r="D84" i="33" s="1"/>
  <c r="E20" i="32"/>
  <c r="E5" i="36" s="1"/>
  <c r="E11" i="36" s="1"/>
  <c r="I6" i="32"/>
  <c r="D6" i="32" s="1"/>
  <c r="E63" i="24"/>
  <c r="J63" i="24"/>
  <c r="J65" i="24" s="1"/>
  <c r="J64" i="24" s="1"/>
  <c r="H12" i="32"/>
  <c r="H20" i="32" s="1"/>
  <c r="H5" i="36" s="1"/>
  <c r="G73" i="34"/>
  <c r="D72" i="34"/>
  <c r="D73" i="34" s="1"/>
  <c r="G52" i="34"/>
  <c r="D48" i="34"/>
  <c r="D52" i="34" s="1"/>
  <c r="G120" i="34"/>
  <c r="D119" i="34"/>
  <c r="D120" i="34" s="1"/>
  <c r="G57" i="34"/>
  <c r="D56" i="34"/>
  <c r="D57" i="34" s="1"/>
  <c r="G105" i="34"/>
  <c r="D103" i="34" s="1"/>
  <c r="D102" i="34"/>
  <c r="G9" i="34"/>
  <c r="D9" i="34"/>
  <c r="D47" i="34"/>
  <c r="I57" i="33"/>
  <c r="I9" i="32"/>
  <c r="D186" i="34"/>
  <c r="I72" i="33"/>
  <c r="I8" i="32"/>
  <c r="D8" i="32" s="1"/>
  <c r="I5" i="32"/>
  <c r="D5" i="32" s="1"/>
  <c r="I7" i="32"/>
  <c r="D13" i="34"/>
  <c r="D112" i="34"/>
  <c r="I71" i="24"/>
  <c r="E71" i="24"/>
  <c r="J110" i="24"/>
  <c r="E110" i="24" s="1"/>
  <c r="E111" i="24" s="1"/>
  <c r="D66" i="34"/>
  <c r="D131" i="34"/>
  <c r="D265" i="34"/>
  <c r="F81" i="34"/>
  <c r="D98" i="34"/>
  <c r="D90" i="34"/>
  <c r="D81" i="34"/>
  <c r="G265" i="34"/>
  <c r="D315" i="34"/>
  <c r="F315" i="34"/>
  <c r="D19" i="34"/>
  <c r="G324" i="34"/>
  <c r="G346" i="34" s="1"/>
  <c r="D324" i="34"/>
  <c r="D346" i="34" s="1"/>
  <c r="D16" i="34"/>
  <c r="I84" i="33" l="1"/>
  <c r="I6" i="36" s="1"/>
  <c r="I73" i="33"/>
  <c r="I74" i="33" s="1"/>
  <c r="I123" i="24"/>
  <c r="H7" i="36" s="1"/>
  <c r="I72" i="24"/>
  <c r="I73" i="24" s="1"/>
  <c r="E123" i="24"/>
  <c r="D12" i="32"/>
  <c r="D20" i="32" s="1"/>
  <c r="D6" i="36"/>
  <c r="I12" i="32"/>
  <c r="I20" i="32" s="1"/>
  <c r="I5" i="36" s="1"/>
  <c r="D105" i="34"/>
  <c r="G147" i="34"/>
  <c r="G403" i="34" s="1"/>
  <c r="J111" i="24"/>
  <c r="J123" i="24" l="1"/>
  <c r="I7" i="36" s="1"/>
  <c r="J112" i="24"/>
  <c r="J113" i="24" s="1"/>
  <c r="D5" i="36"/>
  <c r="D7" i="36"/>
  <c r="I11" i="36" l="1"/>
  <c r="D41" i="34"/>
  <c r="D147" i="34" s="1"/>
  <c r="F41" i="34"/>
  <c r="F147" i="34" s="1"/>
  <c r="F403" i="34" s="1"/>
  <c r="H11" i="36" s="1"/>
  <c r="E41" i="34"/>
  <c r="E147" i="34" s="1"/>
  <c r="E403" i="34" s="1"/>
  <c r="D403" i="34" l="1"/>
  <c r="D11" i="36" s="1"/>
  <c r="I3" i="34"/>
  <c r="D53" i="39" l="1"/>
  <c r="D54" i="39" s="1"/>
  <c r="I53" i="24"/>
  <c r="J53" i="24"/>
</calcChain>
</file>

<file path=xl/sharedStrings.xml><?xml version="1.0" encoding="utf-8"?>
<sst xmlns="http://schemas.openxmlformats.org/spreadsheetml/2006/main" count="2169" uniqueCount="478">
  <si>
    <t>Projektiranje</t>
  </si>
  <si>
    <t>Održavanje</t>
  </si>
  <si>
    <t>Dječja igrališta</t>
  </si>
  <si>
    <t>Pokupsko</t>
  </si>
  <si>
    <t>Lukinić Brdo</t>
  </si>
  <si>
    <t>Lijevi Štefanki</t>
  </si>
  <si>
    <t>Hotnja</t>
  </si>
  <si>
    <t>Strezojevo</t>
  </si>
  <si>
    <t>Ukupno</t>
  </si>
  <si>
    <t>Ukupno:</t>
  </si>
  <si>
    <t>Nadzor</t>
  </si>
  <si>
    <t>Geodezija</t>
  </si>
  <si>
    <t>Izgradnja</t>
  </si>
  <si>
    <t>Usluga za tekuću investiciju i održavanje</t>
  </si>
  <si>
    <t>Potrošnja električne energije</t>
  </si>
  <si>
    <t xml:space="preserve">Sveukupno: </t>
  </si>
  <si>
    <t>1.</t>
  </si>
  <si>
    <t>Mrtvačnica Pokupsko</t>
  </si>
  <si>
    <t xml:space="preserve">2. </t>
  </si>
  <si>
    <t>Mrtvačnica Hotnja</t>
  </si>
  <si>
    <t>3.</t>
  </si>
  <si>
    <t>Mrtvačnica Lukinić Brdo</t>
  </si>
  <si>
    <t>4.</t>
  </si>
  <si>
    <t>Mrtvačnica Lijevi Štefanki</t>
  </si>
  <si>
    <t>5.</t>
  </si>
  <si>
    <t xml:space="preserve">6. </t>
  </si>
  <si>
    <t xml:space="preserve">7. </t>
  </si>
  <si>
    <t xml:space="preserve">8. </t>
  </si>
  <si>
    <t xml:space="preserve">9. </t>
  </si>
  <si>
    <t>Klupe i koševi za smeće</t>
  </si>
  <si>
    <t>Sveukupno:</t>
  </si>
  <si>
    <t>R.br.</t>
  </si>
  <si>
    <t xml:space="preserve">Izgradnja </t>
  </si>
  <si>
    <t>Projekti sanacije</t>
  </si>
  <si>
    <t>Sufinanciranje školske kuhinje</t>
  </si>
  <si>
    <t>Škola u prirodi</t>
  </si>
  <si>
    <t>2.</t>
  </si>
  <si>
    <t>Jednokratne pomoći</t>
  </si>
  <si>
    <t>Ostale socijalne akcije</t>
  </si>
  <si>
    <t>Auguštanovec</t>
  </si>
  <si>
    <t>Pokupsko Cerje</t>
  </si>
  <si>
    <t>Šestak Brdo</t>
  </si>
  <si>
    <t>Roženica I</t>
  </si>
  <si>
    <t>Pokupski Gladovec</t>
  </si>
  <si>
    <t>Zimska služba</t>
  </si>
  <si>
    <t>Jedinična cijena/m</t>
  </si>
  <si>
    <t>Opremanje</t>
  </si>
  <si>
    <t>Sjenica Auguštanovec</t>
  </si>
  <si>
    <t>Zeleni otok Pokupsko</t>
  </si>
  <si>
    <t>Kulturni centar 
Pavao Stoos</t>
  </si>
  <si>
    <t xml:space="preserve">1. </t>
  </si>
  <si>
    <t xml:space="preserve">I. </t>
  </si>
  <si>
    <t>II.</t>
  </si>
  <si>
    <t>III.</t>
  </si>
  <si>
    <t>IV.</t>
  </si>
  <si>
    <t xml:space="preserve">3. </t>
  </si>
  <si>
    <t xml:space="preserve">4. </t>
  </si>
  <si>
    <t xml:space="preserve">5.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</si>
  <si>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</si>
  <si>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</si>
  <si>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</si>
  <si>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</si>
  <si>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</si>
  <si>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</si>
  <si>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>6.</t>
  </si>
  <si>
    <t>7.</t>
  </si>
  <si>
    <t>Dom hrvatskih 
branitelja</t>
  </si>
  <si>
    <t>8.</t>
  </si>
  <si>
    <t>Turistička kuća</t>
  </si>
  <si>
    <t>Priključak struje</t>
  </si>
  <si>
    <t>9.</t>
  </si>
  <si>
    <t>10.</t>
  </si>
  <si>
    <t>Ograda</t>
  </si>
  <si>
    <t xml:space="preserve">Nadstrešnica </t>
  </si>
  <si>
    <t>Izgradnja - kupnja kuće</t>
  </si>
  <si>
    <t>Izgradnja i otkup</t>
  </si>
  <si>
    <t>Političke stranke</t>
  </si>
  <si>
    <t>Lovačka kuća Pokupsko</t>
  </si>
  <si>
    <t>Pokupsko - Kupalište Vitliček</t>
  </si>
  <si>
    <t>Pokupski Gladovec - Kupalište Poloj</t>
  </si>
  <si>
    <t>Pokupsko -skijalište</t>
  </si>
  <si>
    <t>Lijevi Degoj - Kupalište Slap</t>
  </si>
  <si>
    <t>Auguštanovec -Kupalište Adica</t>
  </si>
  <si>
    <t>Auguštanovec - Kupalište Skelišće</t>
  </si>
  <si>
    <t>Lijevi Štefanki -Kupalište  Brodišće</t>
  </si>
  <si>
    <t>Lukinić Brdo - Kupalište Posavci</t>
  </si>
  <si>
    <t>Pokupski Gladovec - Kupalište Hrtić</t>
  </si>
  <si>
    <t>Pokupsko - Igralište za odbojku na pijesku</t>
  </si>
  <si>
    <t xml:space="preserve">Auguštanovec - nogometno igralište </t>
  </si>
  <si>
    <t>Lijevi Štefanki -nogometno igralište</t>
  </si>
  <si>
    <t>Lukinić Brdo - nogometno igralište</t>
  </si>
  <si>
    <t>Hotnja - nogometno igralište</t>
  </si>
  <si>
    <t>Strezojevo - nogometno igralište</t>
  </si>
  <si>
    <t>Opatija - nogometno igralište</t>
  </si>
  <si>
    <t>Šestak Brdo - nogometno igralište</t>
  </si>
  <si>
    <t>Pokupsko - Igralište Struga</t>
  </si>
  <si>
    <t>Roženica II - nogometno igralište</t>
  </si>
  <si>
    <t>Pokupsko Cerje - nogometno igralište</t>
  </si>
  <si>
    <t>Otkup zemlje</t>
  </si>
  <si>
    <t>Eko-etno park Jablan 
Lijevi Štefanki</t>
  </si>
  <si>
    <t xml:space="preserve">Eko-etno park "Ždinj" 
Pokupsko </t>
  </si>
  <si>
    <t>Otkup zemljišta</t>
  </si>
  <si>
    <t xml:space="preserve">Rekonstrukcija </t>
  </si>
  <si>
    <t>El.  priključak</t>
  </si>
  <si>
    <t>Hrvatska gorska služba spašavanja</t>
  </si>
  <si>
    <t>Hitna medicinska pomoć</t>
  </si>
  <si>
    <t>Opis stavke</t>
  </si>
  <si>
    <t>Plaće za redovan rad</t>
  </si>
  <si>
    <t>Ostali rashodi za zaposlene</t>
  </si>
  <si>
    <t>Doprinosi na plaće</t>
  </si>
  <si>
    <t>Naknada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</si>
  <si>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</si>
  <si>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</si>
  <si>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</si>
  <si>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</si>
  <si>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</si>
  <si>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Jedinstveni upravni odjel</t>
  </si>
  <si>
    <t>Općinska tijela</t>
  </si>
  <si>
    <t>Općinska tijela ukupno:</t>
  </si>
  <si>
    <t>DVD (5% por. prihoda)</t>
  </si>
  <si>
    <t xml:space="preserve">Razvoj civilne zaštite  </t>
  </si>
  <si>
    <t>Crveni križ, redovna djelatnost 
(0,5% por. prihoda)</t>
  </si>
  <si>
    <t>Crveni križ, služba traženja  
(0,2% por. prihoda)</t>
  </si>
  <si>
    <t>Stručni poslovi zaštite na radu</t>
  </si>
  <si>
    <t xml:space="preserve">II. </t>
  </si>
  <si>
    <t>Vjerske ustanove</t>
  </si>
  <si>
    <t>Program sportskih aktivnosti</t>
  </si>
  <si>
    <t>Program socijalne skrbi</t>
  </si>
  <si>
    <t>Pomoć za opremu za novorođene</t>
  </si>
  <si>
    <t>Posebni blagdanski poklon za djecu</t>
  </si>
  <si>
    <t>Školstvo i predškolski odgoj</t>
  </si>
  <si>
    <t>Školstvo i predškolski odgoj ukupno:</t>
  </si>
  <si>
    <t>Natjecanja, smotre, susreti učenika</t>
  </si>
  <si>
    <t>Darovi za sv. Nikolu</t>
  </si>
  <si>
    <t>Stipendija Općine Pokupsko</t>
  </si>
  <si>
    <t xml:space="preserve"> Izgradnja i održavanje javne rasvjete</t>
  </si>
  <si>
    <t xml:space="preserve">V.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</si>
  <si>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</si>
  <si>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</si>
  <si>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</si>
  <si>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</si>
  <si>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</si>
  <si>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</si>
  <si>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</si>
  <si>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</si>
  <si>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</si>
  <si>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</si>
  <si>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</si>
  <si>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Projektiranje, izgradnja i održavanje športsko rekreacijskih objekata i prostora </t>
  </si>
  <si>
    <t xml:space="preserve">VI. </t>
  </si>
  <si>
    <t xml:space="preserve">VII. </t>
  </si>
  <si>
    <t xml:space="preserve">VIII. </t>
  </si>
  <si>
    <t>Projektiranje, izgradnja i održavanje mrtvačnica</t>
  </si>
  <si>
    <t xml:space="preserve">IX. </t>
  </si>
  <si>
    <t xml:space="preserve">X. </t>
  </si>
  <si>
    <t>Komunalna oprema</t>
  </si>
  <si>
    <t xml:space="preserve">XI. </t>
  </si>
  <si>
    <t xml:space="preserve">XII. </t>
  </si>
  <si>
    <t>Javni bunari</t>
  </si>
  <si>
    <t>Zgrada Općine Pokupsko</t>
  </si>
  <si>
    <t xml:space="preserve">XIII. </t>
  </si>
  <si>
    <t>Zadrugarstvo</t>
  </si>
  <si>
    <t>Poljoprivreda</t>
  </si>
  <si>
    <t xml:space="preserve">III. </t>
  </si>
  <si>
    <t xml:space="preserve">IV. </t>
  </si>
  <si>
    <t>Poduzetničke zone</t>
  </si>
  <si>
    <t>PZ Pokupsko - otkup zemljišta</t>
  </si>
  <si>
    <t>PZ Skender Brdo - otkup zemljišta</t>
  </si>
  <si>
    <t>Naziv projekta</t>
  </si>
  <si>
    <t>Naknade za rad predstavničkog tijela</t>
  </si>
  <si>
    <t>Projektiranje, izgradnja i održavanje javnih površina</t>
  </si>
  <si>
    <t>Projektiranje, izgradnja i održavanje sustava odvodnje i pročišćavanja otpadnih voda</t>
  </si>
  <si>
    <t>Poticaji u gospodarstvu</t>
  </si>
  <si>
    <t>V.</t>
  </si>
  <si>
    <t>Električna energija</t>
  </si>
  <si>
    <t>Prostorno planiranje i praćenje stanja u prostoru</t>
  </si>
  <si>
    <t>Izrada Izvješća o stanju u prostoru</t>
  </si>
  <si>
    <t>JUO i općinska tijela</t>
  </si>
  <si>
    <t>Društvene djelatnosti</t>
  </si>
  <si>
    <t>Komunalni program</t>
  </si>
  <si>
    <t>Gospodarstvo</t>
  </si>
  <si>
    <t xml:space="preserve">Ukupno: </t>
  </si>
  <si>
    <t>Izgradnja i opremanje</t>
  </si>
  <si>
    <t>Kamate</t>
  </si>
  <si>
    <t>Izgradnja i održavanje autobusnih stajališta</t>
  </si>
  <si>
    <t>Oglasne ploče</t>
  </si>
  <si>
    <t>Udruge društvenih skupina</t>
  </si>
  <si>
    <t>Obnova i održavanje kulturnih dobara</t>
  </si>
  <si>
    <t xml:space="preserve">Program javnih radova </t>
  </si>
  <si>
    <t xml:space="preserve">Vježbenici </t>
  </si>
  <si>
    <t>Naknade za provođenje lokalnih izbora</t>
  </si>
  <si>
    <t>Ljetovanja za djecu korisnike CZSS</t>
  </si>
  <si>
    <t>Rješavanje imovinsko-pravnih odnosa</t>
  </si>
  <si>
    <t xml:space="preserve">   Izgradnju i održavanje domova kulture</t>
  </si>
  <si>
    <t>Ostalo (Plan civilne zaštite)</t>
  </si>
  <si>
    <t>LAG Vallis Colapis - članarina</t>
  </si>
  <si>
    <t>Zbrinjavanje otpada i zaštita okoliša</t>
  </si>
  <si>
    <t>Objava natječaja</t>
  </si>
  <si>
    <t>Pokupsko -  ŠRC Stari grad</t>
  </si>
  <si>
    <t>Prometna signalizacija (vertikalna i horizont.)</t>
  </si>
  <si>
    <t>Izgradnja sustava područnog grijanja na biomasu u Pokupskom</t>
  </si>
  <si>
    <t>Adaptacija</t>
  </si>
  <si>
    <t>Domovi kulture ukupno:</t>
  </si>
  <si>
    <t>Priključak vode</t>
  </si>
  <si>
    <t>Energetski certifikat - 10 god</t>
  </si>
  <si>
    <t>Subvencija polaznika dječjih vrtića</t>
  </si>
  <si>
    <t>Program predškole (mala škola)</t>
  </si>
  <si>
    <t xml:space="preserve">Dom za starije i nemoćne Lukinić Brdo </t>
  </si>
  <si>
    <t>Rekonstrukcija</t>
  </si>
  <si>
    <t xml:space="preserve">2017. </t>
  </si>
  <si>
    <t>Naknada za troškove stanovanja (kor. ZMN)</t>
  </si>
  <si>
    <t>Nagrade učenicima</t>
  </si>
  <si>
    <t>Projektna dok. reciklažnog dvorišta</t>
  </si>
  <si>
    <t>Rekonstrukcija i opremanje</t>
  </si>
  <si>
    <t>Rješavanje imovinsko-pravnih odnosa otkup zemlje</t>
  </si>
  <si>
    <t xml:space="preserve">Otkup zemljišta i imovinsko pravni odnosi </t>
  </si>
  <si>
    <t>priključak vode</t>
  </si>
  <si>
    <t xml:space="preserve">Kućice (nadstrešnice) održavanje </t>
  </si>
  <si>
    <t xml:space="preserve">Čišćenje divljih deponija i odvoz otpada </t>
  </si>
  <si>
    <t xml:space="preserve">Opatija </t>
  </si>
  <si>
    <t>Tradicijska okućnica</t>
  </si>
  <si>
    <t>Rekonstrukcija i oprema</t>
  </si>
  <si>
    <t>Protugradne lansirne stanice</t>
  </si>
  <si>
    <t>2017.</t>
  </si>
  <si>
    <t>2018.</t>
  </si>
  <si>
    <t>Program razvoja kulture</t>
  </si>
  <si>
    <t>Geodetski elaborat</t>
  </si>
  <si>
    <t>Staza na groblju</t>
  </si>
  <si>
    <t xml:space="preserve">2018. </t>
  </si>
  <si>
    <t>Izgradnja - uređenje</t>
  </si>
  <si>
    <t>Udruge za razvoj gospodarstva</t>
  </si>
  <si>
    <t>Udruge za zaštitu okoliša</t>
  </si>
  <si>
    <t>Potrošnja el.energije</t>
  </si>
  <si>
    <t>Poticanje poduzetništva</t>
  </si>
  <si>
    <t>Razvoj širokopojasne infrastrukture</t>
  </si>
  <si>
    <t>2019.</t>
  </si>
  <si>
    <t xml:space="preserve">Redovno održavanje općinskih cesta   </t>
  </si>
  <si>
    <t xml:space="preserve">Pojačano održavanje općinskih cesta   </t>
  </si>
  <si>
    <t>Radovi</t>
  </si>
  <si>
    <t>radovi 2017</t>
  </si>
  <si>
    <t>govornica</t>
  </si>
  <si>
    <t>Članarine</t>
  </si>
  <si>
    <t>Materijal i energija</t>
  </si>
  <si>
    <t xml:space="preserve">Školske knjige </t>
  </si>
  <si>
    <t>Materijal za tekuću inv.i održavanje</t>
  </si>
  <si>
    <t>E-punionica</t>
  </si>
  <si>
    <t>Parkiralište Lovačka kuća</t>
  </si>
  <si>
    <t>Usluga</t>
  </si>
  <si>
    <t>Održavanje opreme</t>
  </si>
  <si>
    <t xml:space="preserve">Eko-etno park "Jezera" 
Šestak Brdo </t>
  </si>
  <si>
    <t>Niskogradnja</t>
  </si>
  <si>
    <t xml:space="preserve">legaliz. </t>
  </si>
  <si>
    <t>komunalni</t>
  </si>
  <si>
    <t>voda</t>
  </si>
  <si>
    <t>struja</t>
  </si>
  <si>
    <t>fasada i izolacija krovišta</t>
  </si>
  <si>
    <t>Voda</t>
  </si>
  <si>
    <t xml:space="preserve">Grijanje </t>
  </si>
  <si>
    <t>FASADA I KROV</t>
  </si>
  <si>
    <t>Drvo</t>
  </si>
  <si>
    <t>Multimedijalni centar i DVD dom</t>
  </si>
  <si>
    <t>JUO ukupno:</t>
  </si>
  <si>
    <t>Mjere i službe za zaštitu materijalnih dobara i stanovništva</t>
  </si>
  <si>
    <t>Udruge i drugi programi u kulturi</t>
  </si>
  <si>
    <t xml:space="preserve">Pomoć za troškove ogrjeva </t>
  </si>
  <si>
    <t>Paketi prehrane</t>
  </si>
  <si>
    <t>Subvencija prijevoza učenika i studenata</t>
  </si>
  <si>
    <t>Jančini</t>
  </si>
  <si>
    <t>Blažekovići</t>
  </si>
  <si>
    <t>Geodetski elaborati i projekti</t>
  </si>
  <si>
    <t>MO Opatija</t>
  </si>
  <si>
    <t>MO Pokupsko</t>
  </si>
  <si>
    <t>MO Lukinić Brdo</t>
  </si>
  <si>
    <t>G. Opatija - D. Opatija</t>
  </si>
  <si>
    <t>Materijal za redovno održavanje</t>
  </si>
  <si>
    <t>MO Hotnja</t>
  </si>
  <si>
    <t>MO Roženica I</t>
  </si>
  <si>
    <t>Radovi pojačanog održavanja</t>
  </si>
  <si>
    <t>Parkiralište Lovački dom</t>
  </si>
  <si>
    <t>MO Lijevi Štefanki</t>
  </si>
  <si>
    <t>Usluga redovnog održavanja</t>
  </si>
  <si>
    <t>Geodetski elaborati i projekti ukupno:</t>
  </si>
  <si>
    <t xml:space="preserve">Radovi ukupno: </t>
  </si>
  <si>
    <t>Pojačano održavanje ukupno:</t>
  </si>
  <si>
    <t>Redovno održavanje ukupno:</t>
  </si>
  <si>
    <t>Kućni priključci i toplinske stanice</t>
  </si>
  <si>
    <t xml:space="preserve">Deratizacija  </t>
  </si>
  <si>
    <t>Ostale dionice nerazvrstanih cesta</t>
  </si>
  <si>
    <t xml:space="preserve">Izgradnja vodoopskrbnih objekata </t>
  </si>
  <si>
    <t>Gladovec, Strezojevo (III. faza izgradnje OP)</t>
  </si>
  <si>
    <t>Ostale dionice vodovoda</t>
  </si>
  <si>
    <t>Zbrinjavanje napuštenih životinja i uklanjanje l.</t>
  </si>
  <si>
    <t xml:space="preserve">22. </t>
  </si>
  <si>
    <t>Projektiranje, izgradnja i održavanje groblja i mrtvačnica</t>
  </si>
  <si>
    <t>XIV.</t>
  </si>
  <si>
    <t>Elektronička kolska vaga</t>
  </si>
  <si>
    <t>Sabirno-logistički centar za biomasu</t>
  </si>
  <si>
    <t>Imovinsko-pravni odnosi</t>
  </si>
  <si>
    <t>Fasada i izolacija krova</t>
  </si>
  <si>
    <t xml:space="preserve">Usluge: </t>
  </si>
  <si>
    <t>Lukinić Brdo Krpečanci</t>
  </si>
  <si>
    <t>Usluge tekućeg i investicijskog održavanja</t>
  </si>
  <si>
    <t>Dječji vrtić Pokupsko</t>
  </si>
  <si>
    <t xml:space="preserve">Usluge tek.i inv.održ. </t>
  </si>
  <si>
    <t xml:space="preserve">Električna energija </t>
  </si>
  <si>
    <t>Električna energija i grijanje</t>
  </si>
  <si>
    <t>Otkup</t>
  </si>
  <si>
    <t>Imovinsko pravni odnosi</t>
  </si>
  <si>
    <t xml:space="preserve">Izgradnja  </t>
  </si>
  <si>
    <t>Autorsko djelo</t>
  </si>
  <si>
    <t>Izvedba skulpture</t>
  </si>
  <si>
    <t>Građevinski radovi</t>
  </si>
  <si>
    <t xml:space="preserve">Spomenik hrvatskim braniteljima u Pokupskom </t>
  </si>
  <si>
    <t>Izgradnja vanjskih stepenica</t>
  </si>
  <si>
    <t xml:space="preserve">Energija </t>
  </si>
  <si>
    <t>Opatija</t>
  </si>
  <si>
    <t>Fasada i krov</t>
  </si>
  <si>
    <t>Multimedijalni centar 
i 
DVD dom</t>
  </si>
  <si>
    <t>Projektiranje, izgradnja i održavanje groblja s mrtvačnicama</t>
  </si>
  <si>
    <t>Energija</t>
  </si>
  <si>
    <t xml:space="preserve">Kulturna dobra ukupno: </t>
  </si>
  <si>
    <t>Dom 
hrvatskih 
branitelja
Lijevi Štefanki</t>
  </si>
  <si>
    <t>Komunalne usluge (voda)</t>
  </si>
  <si>
    <r>
      <t>Komunalne usluge</t>
    </r>
    <r>
      <rPr>
        <sz val="12"/>
        <rFont val="Arial Narrow"/>
        <family val="2"/>
        <charset val="238"/>
      </rPr>
      <t xml:space="preserve"> </t>
    </r>
  </si>
  <si>
    <t xml:space="preserve">Komunalne usluge </t>
  </si>
  <si>
    <t>Komunalne usluge</t>
  </si>
  <si>
    <t xml:space="preserve">Groblja s mrtvačnicama ukupno: </t>
  </si>
  <si>
    <t>Stolarija</t>
  </si>
  <si>
    <t>Obloge zidova</t>
  </si>
  <si>
    <t>Fasada</t>
  </si>
  <si>
    <t>Električne instalacije</t>
  </si>
  <si>
    <t>Ugradnja grijanja</t>
  </si>
  <si>
    <t>Grijanje</t>
  </si>
  <si>
    <t>Centralno grijanje, montaža</t>
  </si>
  <si>
    <t>Nadstrešnica i ograda</t>
  </si>
  <si>
    <t xml:space="preserve">XV. </t>
  </si>
  <si>
    <t>Stazama hodočasnika</t>
  </si>
  <si>
    <t>Smeđa signalizacija</t>
  </si>
  <si>
    <t>Odvoz otpada s reciklažnog</t>
  </si>
  <si>
    <t>Sanacija divlijh deponija</t>
  </si>
  <si>
    <t>Izrada II. Izmjena i dopuna PPU OP</t>
  </si>
  <si>
    <t>Geodetska izmjera</t>
  </si>
  <si>
    <t>Geodetska izmjera k.o. Pokupsko</t>
  </si>
  <si>
    <t>Strategije razvoja OP</t>
  </si>
  <si>
    <t xml:space="preserve">Dugotrajna imovina </t>
  </si>
  <si>
    <t>Otkup - imovina</t>
  </si>
  <si>
    <t>Dugotrajna imovina</t>
  </si>
  <si>
    <t xml:space="preserve">Opremanje </t>
  </si>
  <si>
    <t>Dugotrajna imovina - otkup</t>
  </si>
  <si>
    <t>Športsko rekreacijski objekti i prostori 
ukupno:</t>
  </si>
  <si>
    <t>Projekti razvoja turizma</t>
  </si>
  <si>
    <t>Kopitnica</t>
  </si>
  <si>
    <t>Mlinica</t>
  </si>
  <si>
    <t>Pristanište</t>
  </si>
  <si>
    <t>Skelski prijelaz</t>
  </si>
  <si>
    <t>Zaštita dobara i stanovništva</t>
  </si>
  <si>
    <t>Groblje - Toplana</t>
  </si>
  <si>
    <t>Izvanškolska nastava</t>
  </si>
  <si>
    <t>Gornja Opatija - Donja Opatija</t>
  </si>
  <si>
    <t>Pokupski Gladovec - Strezojevo</t>
  </si>
  <si>
    <t>Pokupsko (Groblje - Toplana)</t>
  </si>
  <si>
    <t xml:space="preserve">Izrada projektne dokumentacije ukupno: </t>
  </si>
  <si>
    <t>Usluge pojačanog održavanja ukupno:</t>
  </si>
  <si>
    <t>Pokupsko (Busije) i Hotnja (Kosi)</t>
  </si>
  <si>
    <t>Auguštanovec - Pokupsko Cerje</t>
  </si>
  <si>
    <t xml:space="preserve">Usluge nadzora: </t>
  </si>
  <si>
    <t xml:space="preserve">Izgradnja ukupno: </t>
  </si>
  <si>
    <t xml:space="preserve">Usluge nadzora ukupno: </t>
  </si>
  <si>
    <t xml:space="preserve">Roženica II </t>
  </si>
  <si>
    <t xml:space="preserve">Gladovec, Strezojevo </t>
  </si>
  <si>
    <t>Roženica I (LC 31196,  Markuzi - Mlinarići)</t>
  </si>
  <si>
    <t>Roženica II (LC 31191, Jankeši-Majetići, Sučeci)</t>
  </si>
  <si>
    <t>Izgradnja vodoopskrbnih objekata ukupno:</t>
  </si>
  <si>
    <t>Rasvjetna tijela za proširenje javne rasvjete</t>
  </si>
  <si>
    <t>Nadzor planiraj</t>
  </si>
  <si>
    <t>2017. 
1. izmjene</t>
  </si>
  <si>
    <t>E-mobilnost</t>
  </si>
  <si>
    <t>Pametna klupa u Pokupskom</t>
  </si>
  <si>
    <t>Pokupski Gladovec - Strezojevo (Gora, Donje Muže - Magdić)</t>
  </si>
  <si>
    <t>MO Pok. Gladovec - MO Strezojevo</t>
  </si>
  <si>
    <t>MO Auguštanovec - MO Pokupsko Cerje</t>
  </si>
  <si>
    <t>Suhača, Vodosprema Suhača</t>
  </si>
  <si>
    <t>Projektna dokumentacija</t>
  </si>
  <si>
    <t>Roženica II</t>
  </si>
  <si>
    <t>Stručni nadzor</t>
  </si>
  <si>
    <t>Klub mladih Pokupsko i kolna vaga</t>
  </si>
  <si>
    <t>Poljski i šumski putevi</t>
  </si>
  <si>
    <t xml:space="preserve">Usluge ukupno: </t>
  </si>
  <si>
    <t>Pojačano održavanje</t>
  </si>
  <si>
    <t>Redovno održavanje</t>
  </si>
  <si>
    <t>Tržnica na malo</t>
  </si>
  <si>
    <t>Projektiranje mrtvačnice</t>
  </si>
  <si>
    <t>Groblje - radovi</t>
  </si>
  <si>
    <t>Geodetski projekt</t>
  </si>
  <si>
    <t>Iskolčenje</t>
  </si>
  <si>
    <t xml:space="preserve">Geodetske podloge za idejni i glavni pr. </t>
  </si>
  <si>
    <t>Cvetnić Brdo</t>
  </si>
  <si>
    <t>Geodetski projekti i podloge</t>
  </si>
  <si>
    <t>Ugibalište na D-31</t>
  </si>
  <si>
    <t>Ugibalište Cvetnić Brdo</t>
  </si>
  <si>
    <t xml:space="preserve">Otkup ukupno: </t>
  </si>
  <si>
    <t>Projekt proširenja nadstrešnice</t>
  </si>
  <si>
    <t xml:space="preserve">Kopitnica ukupno: </t>
  </si>
  <si>
    <t xml:space="preserve">Mlinica ukupno: </t>
  </si>
  <si>
    <t xml:space="preserve">Pristanište ukupno: </t>
  </si>
  <si>
    <t xml:space="preserve">Skelski prijelaz ukupno: </t>
  </si>
  <si>
    <t>El. instalacije</t>
  </si>
  <si>
    <t>Konzultantske usluge</t>
  </si>
  <si>
    <t>Procjena rizika od katastrofa i velikih nesreća</t>
  </si>
  <si>
    <t>Pomoć u kući</t>
  </si>
  <si>
    <t>Perekovci (prije Tačkovići)</t>
  </si>
  <si>
    <t xml:space="preserve">Iskop </t>
  </si>
  <si>
    <t>Izgradnja spomenika</t>
  </si>
  <si>
    <t>Dimnjak</t>
  </si>
  <si>
    <t>Peć</t>
  </si>
  <si>
    <t>Električna instalacija</t>
  </si>
  <si>
    <t>Atest električne instalacije</t>
  </si>
  <si>
    <t>Karasi</t>
  </si>
  <si>
    <t>Reciklažno dvorište u Pokupskom</t>
  </si>
  <si>
    <t>Oprema</t>
  </si>
  <si>
    <t xml:space="preserve">Izvori: </t>
  </si>
  <si>
    <t>Rekonstrukcija (Izgradnja)</t>
  </si>
  <si>
    <t>Opći prihodi i primici</t>
  </si>
  <si>
    <t>Pomoći</t>
  </si>
  <si>
    <t>Strateška proc. utj. II. IDPPU na okoliš</t>
  </si>
  <si>
    <t>Zidna obloga i stolarija</t>
  </si>
  <si>
    <t xml:space="preserve">Otkup  </t>
  </si>
  <si>
    <t>Prihodi od prodaje imovine</t>
  </si>
  <si>
    <t xml:space="preserve">Program javnih radova ukupno: </t>
  </si>
  <si>
    <t xml:space="preserve">Stručni nadzor ukupno: </t>
  </si>
  <si>
    <t>Otkup ukupno:</t>
  </si>
  <si>
    <t xml:space="preserve">1. rebalans 
2017. </t>
  </si>
  <si>
    <t>Unapređenje stanovanja i 
zajednice</t>
  </si>
  <si>
    <t>Glavni projekt</t>
  </si>
  <si>
    <t>Izrada troškovnika</t>
  </si>
  <si>
    <t>Projektiranje i konzultantske usluge</t>
  </si>
  <si>
    <t>Raslinje i klupe</t>
  </si>
  <si>
    <t>Zaštitni premaz</t>
  </si>
  <si>
    <t>Energija i materijal</t>
  </si>
  <si>
    <t xml:space="preserve">Energija i materijal </t>
  </si>
  <si>
    <t>Prihodi od imovine - vlastiti</t>
  </si>
  <si>
    <t>Pomoći (Zagrebačka županija, projektiranje DVD doma)</t>
  </si>
  <si>
    <t>Pomoći (Min. regionalnog razvoja )</t>
  </si>
  <si>
    <t>Prihodi za posebne namjene (koncesijska naknada)</t>
  </si>
  <si>
    <t>Pomoći (Ministarstvo gospodarstva, groblje Pokupsko)</t>
  </si>
  <si>
    <t>Prihodi za posebne namjene (Komunalni doprinos za otkup i radove)</t>
  </si>
  <si>
    <t>Pomoći (Zagrebačka županija)</t>
  </si>
  <si>
    <t>Pomoći (Državna geodetska uprava)</t>
  </si>
  <si>
    <t>Pomoći (Min. Gospodarstva, za opremu)</t>
  </si>
  <si>
    <t>Prihodi za posebne namjene (vodni doprinos, za uslugu)</t>
  </si>
  <si>
    <t>Prihodi za posebne namjene (komunalna naknada, za uslugu)</t>
  </si>
  <si>
    <t>Prihodi za posebne namjene (Šumski doprinos)</t>
  </si>
  <si>
    <t>Vlastiti prihod proračunskog korisnika</t>
  </si>
  <si>
    <t>Prihodi od imovine proračunskog korisnika</t>
  </si>
  <si>
    <t>Pomoći proračunskom korisniku, Min. Kulture</t>
  </si>
  <si>
    <t>Pomoći proračunskom korisniku, Zagrebačka županija</t>
  </si>
  <si>
    <t>Prihodi za posebne namjene (Naknada za zadržavanje nezakonito izgrađene zgrade)</t>
  </si>
  <si>
    <t>Pomoći (HZZ)</t>
  </si>
  <si>
    <t>Projekti e-mobilnosti</t>
  </si>
  <si>
    <t>Prihodi za posebne namjene (komunalni doprinos)</t>
  </si>
  <si>
    <t>Pomoći (Mjera 7.4.1., PRR RH)</t>
  </si>
  <si>
    <t>Prihod od prodaje imovine</t>
  </si>
  <si>
    <t xml:space="preserve">2. rebalans 
2017. </t>
  </si>
  <si>
    <t>2017. 
2. izmjene</t>
  </si>
  <si>
    <t>Geodetske i geotehničke usluge</t>
  </si>
  <si>
    <t>Geodetski el. cesta u k.o. Pokupsko i k.o. Hotnja</t>
  </si>
  <si>
    <t>Procjena vrijednosti</t>
  </si>
  <si>
    <t>Plaće</t>
  </si>
  <si>
    <t>Naknade troškova zaposlenima</t>
  </si>
  <si>
    <t>Knjige, umjetnička djela</t>
  </si>
  <si>
    <t>Proračunski korisnik Općinska knjižnica Pokupsko</t>
  </si>
  <si>
    <t>Redovan rad</t>
  </si>
  <si>
    <t>Program nabave dugotrajne imovine</t>
  </si>
  <si>
    <t xml:space="preserve">Redovan rad ukupno: </t>
  </si>
  <si>
    <t xml:space="preserve">Program nabave dugotrajne imovine: </t>
  </si>
  <si>
    <t>Pomoći (Mjera 7.4.1., PRR RH - DVD dom)</t>
  </si>
  <si>
    <t>Energetski certifikat</t>
  </si>
  <si>
    <t xml:space="preserve">   Izgradnju i održavanje domova kulture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</si>
</sst>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_K_n_-;\-* #,##0.00\ _K_n_-;_-* &quot;-&quot;??\ _K_n_-;_-@_-"/>
    <numFmt numFmtId="165" formatCode="_-* #,##0.00\ _K_n_-;\-* #,##0.00\ _K_n_-;_-* \-??\ _K_n_-;_-@_-"/>
    <numFmt numFmtId="166" formatCode="_-* #,##0.00&quot; kn&quot;_-;\-* #,##0.00&quot; kn&quot;_-;_-* \-??&quot; kn&quot;_-;_-@_-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indexed="17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theme="1" tint="0.14999847407452621"/>
      <name val="Arial Narrow"/>
      <family val="2"/>
      <charset val="238"/>
    </font>
    <font>
      <b/>
      <sz val="12"/>
      <color theme="1" tint="0.14999847407452621"/>
      <name val="Arial Narrow"/>
      <family val="2"/>
      <charset val="238"/>
    </font>
    <font>
      <sz val="10"/>
      <name val="Arial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1" fillId="0" borderId="0"/>
    <xf numFmtId="166" fontId="1" fillId="0" borderId="0"/>
    <xf numFmtId="43" fontId="16" fillId="0" borderId="0" applyFont="0" applyFill="0" applyBorder="0" applyAlignment="0" applyProtection="0"/>
  </cellStyleXfs>
  <cellXfs count="626">
    <xf numFmtId="0" fontId="0" fillId="0" borderId="0" xfId="0"/>
    <xf numFmtId="4" fontId="2" fillId="2" borderId="4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4" xfId="0" applyNumberFormat="1" applyFont="1" applyFill="1" applyBorder="1" applyAlignment="1">
      <alignment horizontal="right" vertical="center"/>
    </xf>
    <xf numFmtId="4" fontId="5" fillId="0" borderId="4" xfId="2" applyNumberFormat="1" applyFont="1" applyFill="1" applyBorder="1" applyAlignment="1">
      <alignment vertical="center"/>
    </xf>
    <xf numFmtId="4" fontId="2" fillId="0" borderId="4" xfId="2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vertical="center"/>
    </xf>
    <xf numFmtId="4" fontId="1" fillId="0" borderId="4" xfId="2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" fontId="1" fillId="0" borderId="4" xfId="2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left" vertical="center"/>
    </xf>
    <xf numFmtId="44" fontId="1" fillId="0" borderId="0" xfId="1" applyFont="1" applyFill="1" applyBorder="1" applyAlignment="1">
      <alignment vertical="center"/>
    </xf>
    <xf numFmtId="44" fontId="1" fillId="0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vertical="center"/>
    </xf>
    <xf numFmtId="4" fontId="1" fillId="2" borderId="4" xfId="2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right" vertical="center"/>
    </xf>
    <xf numFmtId="4" fontId="2" fillId="0" borderId="3" xfId="2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2" applyNumberFormat="1" applyFont="1" applyFill="1" applyBorder="1" applyAlignment="1">
      <alignment horizontal="right" vertical="center"/>
    </xf>
    <xf numFmtId="4" fontId="9" fillId="2" borderId="4" xfId="0" applyNumberFormat="1" applyFont="1" applyFill="1" applyBorder="1" applyAlignment="1">
      <alignment vertical="center"/>
    </xf>
    <xf numFmtId="49" fontId="2" fillId="0" borderId="6" xfId="2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" fontId="11" fillId="0" borderId="4" xfId="2" applyNumberFormat="1" applyFont="1" applyFill="1" applyBorder="1" applyAlignment="1">
      <alignment horizontal="right" vertical="center"/>
    </xf>
    <xf numFmtId="4" fontId="10" fillId="0" borderId="4" xfId="2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4" fontId="10" fillId="0" borderId="4" xfId="2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11" fillId="0" borderId="4" xfId="2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vertical="center" wrapText="1"/>
    </xf>
    <xf numFmtId="44" fontId="11" fillId="0" borderId="0" xfId="3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4" fontId="11" fillId="2" borderId="4" xfId="2" applyNumberFormat="1" applyFont="1" applyFill="1" applyBorder="1" applyAlignment="1">
      <alignment horizontal="right" vertical="center"/>
    </xf>
    <xf numFmtId="4" fontId="11" fillId="2" borderId="4" xfId="2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6" xfId="3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/>
    </xf>
    <xf numFmtId="4" fontId="11" fillId="0" borderId="4" xfId="3" applyNumberFormat="1" applyFont="1" applyFill="1" applyBorder="1" applyAlignment="1">
      <alignment vertical="center"/>
    </xf>
    <xf numFmtId="4" fontId="10" fillId="0" borderId="4" xfId="3" applyNumberFormat="1" applyFont="1" applyFill="1" applyBorder="1" applyAlignment="1">
      <alignment horizontal="right" vertical="center"/>
    </xf>
    <xf numFmtId="4" fontId="10" fillId="0" borderId="4" xfId="3" applyNumberFormat="1" applyFont="1" applyFill="1" applyBorder="1" applyAlignment="1">
      <alignment vertical="center" wrapText="1"/>
    </xf>
    <xf numFmtId="4" fontId="10" fillId="0" borderId="4" xfId="3" applyNumberFormat="1" applyFont="1" applyFill="1" applyBorder="1" applyAlignment="1">
      <alignment vertical="center"/>
    </xf>
    <xf numFmtId="4" fontId="11" fillId="0" borderId="4" xfId="3" applyNumberFormat="1" applyFont="1" applyFill="1" applyBorder="1" applyAlignment="1">
      <alignment horizontal="right" vertical="center"/>
    </xf>
    <xf numFmtId="4" fontId="11" fillId="2" borderId="4" xfId="3" applyNumberFormat="1" applyFont="1" applyFill="1" applyBorder="1" applyAlignment="1">
      <alignment vertical="center"/>
    </xf>
    <xf numFmtId="4" fontId="10" fillId="0" borderId="0" xfId="3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0" xfId="3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0" xfId="3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 wrapText="1"/>
    </xf>
    <xf numFmtId="4" fontId="11" fillId="0" borderId="4" xfId="3" applyNumberFormat="1" applyFont="1" applyFill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 wrapText="1"/>
    </xf>
    <xf numFmtId="49" fontId="2" fillId="0" borderId="6" xfId="5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vertical="center" wrapText="1"/>
    </xf>
    <xf numFmtId="0" fontId="1" fillId="0" borderId="0" xfId="4" applyFont="1" applyFill="1" applyAlignment="1">
      <alignment vertical="center"/>
    </xf>
    <xf numFmtId="0" fontId="1" fillId="0" borderId="0" xfId="4" applyFont="1" applyFill="1" applyBorder="1" applyAlignment="1">
      <alignment vertical="center"/>
    </xf>
    <xf numFmtId="0" fontId="2" fillId="2" borderId="4" xfId="4" applyFont="1" applyFill="1" applyBorder="1" applyAlignment="1">
      <alignment horizontal="center" vertical="center"/>
    </xf>
    <xf numFmtId="4" fontId="1" fillId="0" borderId="0" xfId="4" applyNumberFormat="1" applyFont="1" applyFill="1" applyAlignment="1">
      <alignment vertical="center"/>
    </xf>
    <xf numFmtId="0" fontId="1" fillId="2" borderId="4" xfId="4" applyFont="1" applyFill="1" applyBorder="1" applyAlignment="1">
      <alignment horizontal="center" vertical="center"/>
    </xf>
    <xf numFmtId="4" fontId="2" fillId="2" borderId="4" xfId="4" applyNumberFormat="1" applyFont="1" applyFill="1" applyBorder="1" applyAlignment="1">
      <alignment horizontal="right" vertical="center" wrapText="1"/>
    </xf>
    <xf numFmtId="4" fontId="2" fillId="2" borderId="4" xfId="5" applyNumberFormat="1" applyFont="1" applyFill="1" applyBorder="1" applyAlignment="1">
      <alignment horizontal="right" vertical="center"/>
    </xf>
    <xf numFmtId="0" fontId="1" fillId="0" borderId="4" xfId="4" applyFont="1" applyFill="1" applyBorder="1" applyAlignment="1">
      <alignment horizontal="center" vertical="center"/>
    </xf>
    <xf numFmtId="4" fontId="1" fillId="0" borderId="4" xfId="4" applyNumberFormat="1" applyFont="1" applyFill="1" applyBorder="1" applyAlignment="1">
      <alignment vertical="center"/>
    </xf>
    <xf numFmtId="4" fontId="2" fillId="0" borderId="4" xfId="4" applyNumberFormat="1" applyFont="1" applyFill="1" applyBorder="1" applyAlignment="1">
      <alignment vertical="center"/>
    </xf>
    <xf numFmtId="4" fontId="2" fillId="2" borderId="4" xfId="4" applyNumberFormat="1" applyFont="1" applyFill="1" applyBorder="1" applyAlignment="1">
      <alignment vertical="center"/>
    </xf>
    <xf numFmtId="0" fontId="1" fillId="0" borderId="4" xfId="4" applyFont="1" applyFill="1" applyBorder="1" applyAlignment="1">
      <alignment horizontal="left" vertical="center"/>
    </xf>
    <xf numFmtId="0" fontId="5" fillId="0" borderId="4" xfId="4" applyFont="1" applyFill="1" applyBorder="1" applyAlignment="1">
      <alignment horizontal="right" vertical="center"/>
    </xf>
    <xf numFmtId="4" fontId="5" fillId="0" borderId="4" xfId="4" applyNumberFormat="1" applyFont="1" applyFill="1" applyBorder="1" applyAlignment="1">
      <alignment vertical="center"/>
    </xf>
    <xf numFmtId="4" fontId="1" fillId="0" borderId="4" xfId="5" applyNumberFormat="1" applyFont="1" applyFill="1" applyBorder="1" applyAlignment="1">
      <alignment vertical="center"/>
    </xf>
    <xf numFmtId="0" fontId="1" fillId="0" borderId="4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right" vertical="center"/>
    </xf>
    <xf numFmtId="4" fontId="1" fillId="2" borderId="4" xfId="4" applyNumberFormat="1" applyFont="1" applyFill="1" applyBorder="1" applyAlignment="1">
      <alignment vertical="center"/>
    </xf>
    <xf numFmtId="4" fontId="9" fillId="2" borderId="4" xfId="4" applyNumberFormat="1" applyFont="1" applyFill="1" applyBorder="1" applyAlignment="1">
      <alignment vertical="center"/>
    </xf>
    <xf numFmtId="0" fontId="1" fillId="0" borderId="4" xfId="4" applyNumberFormat="1" applyFont="1" applyFill="1" applyBorder="1" applyAlignment="1">
      <alignment horizontal="left" vertical="center"/>
    </xf>
    <xf numFmtId="4" fontId="1" fillId="0" borderId="4" xfId="5" applyNumberFormat="1" applyFont="1" applyFill="1" applyBorder="1" applyAlignment="1">
      <alignment horizontal="right" vertical="center"/>
    </xf>
    <xf numFmtId="0" fontId="1" fillId="0" borderId="4" xfId="4" applyNumberFormat="1" applyFont="1" applyFill="1" applyBorder="1" applyAlignment="1">
      <alignment vertical="center"/>
    </xf>
    <xf numFmtId="0" fontId="5" fillId="0" borderId="4" xfId="4" applyNumberFormat="1" applyFont="1" applyFill="1" applyBorder="1" applyAlignment="1">
      <alignment horizontal="right" vertical="center"/>
    </xf>
    <xf numFmtId="4" fontId="5" fillId="0" borderId="4" xfId="5" applyNumberFormat="1" applyFont="1" applyFill="1" applyBorder="1" applyAlignment="1">
      <alignment vertical="center"/>
    </xf>
    <xf numFmtId="44" fontId="1" fillId="0" borderId="0" xfId="6" applyFont="1" applyFill="1" applyBorder="1" applyAlignment="1">
      <alignment vertical="center"/>
    </xf>
    <xf numFmtId="44" fontId="1" fillId="0" borderId="0" xfId="6" applyFont="1" applyFill="1" applyBorder="1" applyAlignment="1">
      <alignment horizontal="right" vertical="center"/>
    </xf>
    <xf numFmtId="0" fontId="11" fillId="0" borderId="4" xfId="4" applyFont="1" applyFill="1" applyBorder="1" applyAlignment="1">
      <alignment horizontal="center" vertical="center"/>
    </xf>
    <xf numFmtId="0" fontId="11" fillId="0" borderId="4" xfId="4" applyNumberFormat="1" applyFont="1" applyFill="1" applyBorder="1" applyAlignment="1">
      <alignment vertical="center" wrapText="1"/>
    </xf>
    <xf numFmtId="0" fontId="11" fillId="0" borderId="1" xfId="4" applyNumberFormat="1" applyFont="1" applyFill="1" applyBorder="1" applyAlignment="1">
      <alignment vertical="center"/>
    </xf>
    <xf numFmtId="4" fontId="11" fillId="0" borderId="4" xfId="5" applyNumberFormat="1" applyFont="1" applyFill="1" applyBorder="1" applyAlignment="1">
      <alignment horizontal="right" vertical="center"/>
    </xf>
    <xf numFmtId="4" fontId="11" fillId="0" borderId="4" xfId="6" applyNumberFormat="1" applyFont="1" applyFill="1" applyBorder="1" applyAlignment="1">
      <alignment vertical="center"/>
    </xf>
    <xf numFmtId="0" fontId="1" fillId="0" borderId="4" xfId="4" applyNumberFormat="1" applyFont="1" applyFill="1" applyBorder="1" applyAlignment="1">
      <alignment horizontal="center" vertical="center" wrapText="1"/>
    </xf>
    <xf numFmtId="4" fontId="10" fillId="0" borderId="4" xfId="5" applyNumberFormat="1" applyFont="1" applyFill="1" applyBorder="1" applyAlignment="1">
      <alignment vertical="center"/>
    </xf>
    <xf numFmtId="4" fontId="10" fillId="0" borderId="4" xfId="6" applyNumberFormat="1" applyFont="1" applyFill="1" applyBorder="1" applyAlignment="1">
      <alignment vertical="center"/>
    </xf>
    <xf numFmtId="0" fontId="1" fillId="0" borderId="0" xfId="4" applyNumberFormat="1" applyFont="1" applyFill="1" applyBorder="1" applyAlignment="1">
      <alignment vertical="center"/>
    </xf>
    <xf numFmtId="4" fontId="1" fillId="0" borderId="0" xfId="5" applyNumberFormat="1" applyFont="1" applyFill="1" applyBorder="1" applyAlignment="1">
      <alignment horizontal="right" vertical="center"/>
    </xf>
    <xf numFmtId="4" fontId="2" fillId="0" borderId="4" xfId="5" applyNumberFormat="1" applyFont="1" applyFill="1" applyBorder="1" applyAlignment="1">
      <alignment horizontal="right" vertical="center"/>
    </xf>
    <xf numFmtId="0" fontId="1" fillId="0" borderId="4" xfId="4" applyFont="1" applyFill="1" applyBorder="1" applyAlignment="1">
      <alignment vertical="center"/>
    </xf>
    <xf numFmtId="0" fontId="5" fillId="0" borderId="4" xfId="4" applyFont="1" applyFill="1" applyBorder="1" applyAlignment="1">
      <alignment vertical="center"/>
    </xf>
    <xf numFmtId="0" fontId="1" fillId="2" borderId="4" xfId="4" applyFont="1" applyFill="1" applyBorder="1" applyAlignment="1">
      <alignment vertical="center"/>
    </xf>
    <xf numFmtId="0" fontId="5" fillId="2" borderId="4" xfId="4" applyFont="1" applyFill="1" applyBorder="1" applyAlignment="1">
      <alignment vertical="center"/>
    </xf>
    <xf numFmtId="4" fontId="5" fillId="2" borderId="4" xfId="4" applyNumberFormat="1" applyFont="1" applyFill="1" applyBorder="1" applyAlignment="1">
      <alignment vertical="center"/>
    </xf>
    <xf numFmtId="4" fontId="1" fillId="2" borderId="4" xfId="5" applyNumberFormat="1" applyFont="1" applyFill="1" applyBorder="1" applyAlignment="1">
      <alignment vertical="center"/>
    </xf>
    <xf numFmtId="0" fontId="10" fillId="0" borderId="4" xfId="4" applyFont="1" applyFill="1" applyBorder="1" applyAlignment="1">
      <alignment horizontal="center" vertical="center"/>
    </xf>
    <xf numFmtId="0" fontId="11" fillId="2" borderId="4" xfId="4" applyFont="1" applyFill="1" applyBorder="1" applyAlignment="1">
      <alignment horizontal="center" vertical="center"/>
    </xf>
    <xf numFmtId="4" fontId="11" fillId="2" borderId="4" xfId="5" applyNumberFormat="1" applyFont="1" applyFill="1" applyBorder="1" applyAlignment="1">
      <alignment horizontal="right" vertical="center"/>
    </xf>
    <xf numFmtId="4" fontId="11" fillId="2" borderId="4" xfId="6" applyNumberFormat="1" applyFont="1" applyFill="1" applyBorder="1" applyAlignment="1">
      <alignment vertical="center"/>
    </xf>
    <xf numFmtId="4" fontId="11" fillId="2" borderId="4" xfId="5" applyNumberFormat="1" applyFont="1" applyFill="1" applyBorder="1" applyAlignment="1">
      <alignment vertical="center"/>
    </xf>
    <xf numFmtId="0" fontId="2" fillId="0" borderId="1" xfId="4" applyFont="1" applyFill="1" applyBorder="1" applyAlignment="1">
      <alignment horizontal="right" vertical="center"/>
    </xf>
    <xf numFmtId="0" fontId="2" fillId="0" borderId="2" xfId="4" applyFont="1" applyFill="1" applyBorder="1" applyAlignment="1">
      <alignment horizontal="right" vertical="center"/>
    </xf>
    <xf numFmtId="4" fontId="2" fillId="0" borderId="2" xfId="5" applyNumberFormat="1" applyFont="1" applyFill="1" applyBorder="1" applyAlignment="1">
      <alignment horizontal="right" vertical="center"/>
    </xf>
    <xf numFmtId="4" fontId="2" fillId="0" borderId="3" xfId="5" applyNumberFormat="1" applyFont="1" applyFill="1" applyBorder="1" applyAlignment="1">
      <alignment horizontal="right" vertical="center"/>
    </xf>
    <xf numFmtId="0" fontId="1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justify" vertical="center"/>
    </xf>
    <xf numFmtId="0" fontId="1" fillId="0" borderId="0" xfId="4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vertical="center" wrapText="1"/>
    </xf>
    <xf numFmtId="0" fontId="11" fillId="0" borderId="0" xfId="7" applyFont="1" applyFill="1" applyAlignment="1">
      <alignment vertical="center"/>
    </xf>
    <xf numFmtId="0" fontId="11" fillId="0" borderId="0" xfId="7" applyFont="1" applyFill="1" applyBorder="1" applyAlignment="1">
      <alignment vertical="center"/>
    </xf>
    <xf numFmtId="4" fontId="11" fillId="0" borderId="0" xfId="7" applyNumberFormat="1" applyFont="1" applyFill="1" applyAlignment="1">
      <alignment vertical="center"/>
    </xf>
    <xf numFmtId="166" fontId="11" fillId="0" borderId="0" xfId="9" applyFont="1" applyFill="1" applyBorder="1" applyAlignment="1" applyProtection="1">
      <alignment vertical="center"/>
    </xf>
    <xf numFmtId="166" fontId="11" fillId="0" borderId="0" xfId="9" applyFont="1" applyFill="1" applyBorder="1" applyAlignment="1" applyProtection="1">
      <alignment horizontal="right" vertical="center"/>
    </xf>
    <xf numFmtId="0" fontId="10" fillId="0" borderId="4" xfId="7" applyFont="1" applyFill="1" applyBorder="1" applyAlignment="1">
      <alignment horizontal="center" vertical="center"/>
    </xf>
    <xf numFmtId="4" fontId="10" fillId="0" borderId="4" xfId="8" applyNumberFormat="1" applyFont="1" applyFill="1" applyBorder="1" applyAlignment="1" applyProtection="1">
      <alignment horizontal="right" vertical="center"/>
    </xf>
    <xf numFmtId="0" fontId="10" fillId="4" borderId="4" xfId="7" applyFont="1" applyFill="1" applyBorder="1" applyAlignment="1">
      <alignment horizontal="center" vertical="center"/>
    </xf>
    <xf numFmtId="0" fontId="11" fillId="4" borderId="4" xfId="7" applyFont="1" applyFill="1" applyBorder="1" applyAlignment="1">
      <alignment horizontal="center" vertical="center"/>
    </xf>
    <xf numFmtId="4" fontId="10" fillId="4" borderId="4" xfId="7" applyNumberFormat="1" applyFont="1" applyFill="1" applyBorder="1" applyAlignment="1">
      <alignment horizontal="right" vertical="center" wrapText="1"/>
    </xf>
    <xf numFmtId="4" fontId="10" fillId="4" borderId="4" xfId="8" applyNumberFormat="1" applyFont="1" applyFill="1" applyBorder="1" applyAlignment="1" applyProtection="1">
      <alignment horizontal="right" vertical="center"/>
    </xf>
    <xf numFmtId="0" fontId="11" fillId="0" borderId="4" xfId="7" applyFont="1" applyFill="1" applyBorder="1" applyAlignment="1">
      <alignment horizontal="center" vertical="center"/>
    </xf>
    <xf numFmtId="4" fontId="11" fillId="0" borderId="4" xfId="7" applyNumberFormat="1" applyFont="1" applyFill="1" applyBorder="1" applyAlignment="1">
      <alignment horizontal="right" vertical="center"/>
    </xf>
    <xf numFmtId="4" fontId="10" fillId="0" borderId="4" xfId="7" applyNumberFormat="1" applyFont="1" applyFill="1" applyBorder="1" applyAlignment="1">
      <alignment horizontal="right" vertical="center"/>
    </xf>
    <xf numFmtId="4" fontId="10" fillId="4" borderId="4" xfId="7" applyNumberFormat="1" applyFont="1" applyFill="1" applyBorder="1" applyAlignment="1">
      <alignment horizontal="right" vertical="center"/>
    </xf>
    <xf numFmtId="0" fontId="11" fillId="0" borderId="4" xfId="7" applyFont="1" applyFill="1" applyBorder="1" applyAlignment="1">
      <alignment horizontal="left" vertical="center"/>
    </xf>
    <xf numFmtId="0" fontId="12" fillId="0" borderId="4" xfId="7" applyFont="1" applyFill="1" applyBorder="1" applyAlignment="1">
      <alignment horizontal="right" vertical="center"/>
    </xf>
    <xf numFmtId="4" fontId="12" fillId="0" borderId="4" xfId="7" applyNumberFormat="1" applyFont="1" applyFill="1" applyBorder="1" applyAlignment="1">
      <alignment horizontal="right" vertical="center"/>
    </xf>
    <xf numFmtId="0" fontId="11" fillId="0" borderId="4" xfId="4" applyFont="1" applyBorder="1"/>
    <xf numFmtId="4" fontId="11" fillId="0" borderId="4" xfId="4" applyNumberFormat="1" applyFont="1" applyBorder="1" applyAlignment="1">
      <alignment horizontal="right"/>
    </xf>
    <xf numFmtId="4" fontId="11" fillId="0" borderId="4" xfId="8" applyNumberFormat="1" applyFont="1" applyFill="1" applyBorder="1" applyAlignment="1" applyProtection="1">
      <alignment horizontal="right" vertical="center"/>
    </xf>
    <xf numFmtId="0" fontId="11" fillId="0" borderId="4" xfId="7" applyFont="1" applyFill="1" applyBorder="1" applyAlignment="1">
      <alignment horizontal="left" vertical="center" wrapText="1"/>
    </xf>
    <xf numFmtId="0" fontId="11" fillId="0" borderId="4" xfId="7" applyFont="1" applyFill="1" applyBorder="1" applyAlignment="1">
      <alignment vertical="center"/>
    </xf>
    <xf numFmtId="4" fontId="11" fillId="4" borderId="4" xfId="7" applyNumberFormat="1" applyFont="1" applyFill="1" applyBorder="1" applyAlignment="1">
      <alignment horizontal="right" vertical="center"/>
    </xf>
    <xf numFmtId="4" fontId="13" fillId="4" borderId="4" xfId="7" applyNumberFormat="1" applyFont="1" applyFill="1" applyBorder="1" applyAlignment="1">
      <alignment horizontal="right" vertical="center"/>
    </xf>
    <xf numFmtId="0" fontId="11" fillId="0" borderId="4" xfId="7" applyNumberFormat="1" applyFont="1" applyFill="1" applyBorder="1" applyAlignment="1">
      <alignment horizontal="left" vertical="center"/>
    </xf>
    <xf numFmtId="0" fontId="11" fillId="0" borderId="4" xfId="7" applyNumberFormat="1" applyFont="1" applyFill="1" applyBorder="1" applyAlignment="1">
      <alignment vertical="center"/>
    </xf>
    <xf numFmtId="4" fontId="11" fillId="0" borderId="4" xfId="9" applyNumberFormat="1" applyFont="1" applyFill="1" applyBorder="1" applyAlignment="1" applyProtection="1">
      <alignment horizontal="right" vertical="center"/>
    </xf>
    <xf numFmtId="0" fontId="11" fillId="0" borderId="4" xfId="7" applyNumberFormat="1" applyFont="1" applyFill="1" applyBorder="1" applyAlignment="1">
      <alignment horizontal="center" vertical="center" wrapText="1"/>
    </xf>
    <xf numFmtId="4" fontId="10" fillId="0" borderId="4" xfId="9" applyNumberFormat="1" applyFont="1" applyFill="1" applyBorder="1" applyAlignment="1" applyProtection="1">
      <alignment horizontal="right" vertical="center"/>
    </xf>
    <xf numFmtId="4" fontId="11" fillId="4" borderId="4" xfId="8" applyNumberFormat="1" applyFont="1" applyFill="1" applyBorder="1" applyAlignment="1" applyProtection="1">
      <alignment horizontal="right" vertical="center"/>
    </xf>
    <xf numFmtId="4" fontId="11" fillId="4" borderId="4" xfId="9" applyNumberFormat="1" applyFont="1" applyFill="1" applyBorder="1" applyAlignment="1" applyProtection="1">
      <alignment horizontal="right" vertical="center"/>
    </xf>
    <xf numFmtId="0" fontId="11" fillId="0" borderId="4" xfId="7" applyNumberFormat="1" applyFont="1" applyFill="1" applyBorder="1" applyAlignment="1">
      <alignment vertical="center" wrapText="1"/>
    </xf>
    <xf numFmtId="0" fontId="10" fillId="0" borderId="4" xfId="7" applyFont="1" applyFill="1" applyBorder="1" applyAlignment="1">
      <alignment vertical="center"/>
    </xf>
    <xf numFmtId="0" fontId="10" fillId="0" borderId="4" xfId="7" applyFont="1" applyFill="1" applyBorder="1" applyAlignment="1">
      <alignment horizontal="left" vertical="center"/>
    </xf>
    <xf numFmtId="0" fontId="14" fillId="0" borderId="4" xfId="7" applyFont="1" applyFill="1" applyBorder="1" applyAlignment="1">
      <alignment horizontal="center" vertical="center"/>
    </xf>
    <xf numFmtId="0" fontId="14" fillId="0" borderId="0" xfId="7" applyFont="1" applyFill="1" applyBorder="1" applyAlignment="1">
      <alignment vertical="center"/>
    </xf>
    <xf numFmtId="0" fontId="14" fillId="0" borderId="0" xfId="7" applyFont="1" applyFill="1" applyAlignment="1">
      <alignment vertical="center"/>
    </xf>
    <xf numFmtId="0" fontId="10" fillId="0" borderId="0" xfId="7" applyFont="1" applyFill="1" applyAlignment="1">
      <alignment vertical="center"/>
    </xf>
    <xf numFmtId="0" fontId="10" fillId="0" borderId="0" xfId="7" applyFont="1" applyFill="1" applyBorder="1" applyAlignment="1">
      <alignment vertical="center"/>
    </xf>
    <xf numFmtId="4" fontId="15" fillId="4" borderId="4" xfId="7" applyNumberFormat="1" applyFont="1" applyFill="1" applyBorder="1" applyAlignment="1">
      <alignment horizontal="right" vertical="center"/>
    </xf>
    <xf numFmtId="4" fontId="14" fillId="4" borderId="4" xfId="7" applyNumberFormat="1" applyFont="1" applyFill="1" applyBorder="1" applyAlignment="1">
      <alignment horizontal="right" vertical="center"/>
    </xf>
    <xf numFmtId="0" fontId="11" fillId="4" borderId="4" xfId="7" applyFont="1" applyFill="1" applyBorder="1" applyAlignment="1">
      <alignment vertical="center"/>
    </xf>
    <xf numFmtId="4" fontId="11" fillId="0" borderId="4" xfId="7" applyNumberFormat="1" applyFont="1" applyFill="1" applyBorder="1" applyAlignment="1">
      <alignment horizontal="right" vertical="center" wrapText="1"/>
    </xf>
    <xf numFmtId="4" fontId="14" fillId="0" borderId="4" xfId="8" applyNumberFormat="1" applyFont="1" applyFill="1" applyBorder="1" applyAlignment="1" applyProtection="1">
      <alignment horizontal="right" vertical="center"/>
    </xf>
    <xf numFmtId="4" fontId="14" fillId="0" borderId="4" xfId="7" applyNumberFormat="1" applyFont="1" applyFill="1" applyBorder="1" applyAlignment="1">
      <alignment horizontal="right" vertical="center"/>
    </xf>
    <xf numFmtId="0" fontId="10" fillId="0" borderId="4" xfId="7" applyNumberFormat="1" applyFont="1" applyFill="1" applyBorder="1" applyAlignment="1">
      <alignment horizontal="left" vertical="center"/>
    </xf>
    <xf numFmtId="0" fontId="10" fillId="0" borderId="13" xfId="7" applyNumberFormat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right"/>
    </xf>
    <xf numFmtId="4" fontId="15" fillId="0" borderId="4" xfId="7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4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right" vertical="center"/>
    </xf>
    <xf numFmtId="0" fontId="11" fillId="0" borderId="4" xfId="7" applyFont="1" applyFill="1" applyBorder="1" applyAlignment="1">
      <alignment horizontal="left" vertical="center"/>
    </xf>
    <xf numFmtId="0" fontId="11" fillId="0" borderId="0" xfId="4" applyFont="1" applyBorder="1"/>
    <xf numFmtId="0" fontId="11" fillId="0" borderId="4" xfId="0" applyFont="1" applyFill="1" applyBorder="1" applyAlignment="1">
      <alignment vertical="center"/>
    </xf>
    <xf numFmtId="0" fontId="11" fillId="0" borderId="4" xfId="7" applyFont="1" applyFill="1" applyBorder="1" applyAlignment="1">
      <alignment horizontal="center" vertical="center"/>
    </xf>
    <xf numFmtId="0" fontId="11" fillId="0" borderId="4" xfId="7" applyNumberFormat="1" applyFont="1" applyFill="1" applyBorder="1" applyAlignment="1">
      <alignment vertical="center" wrapText="1"/>
    </xf>
    <xf numFmtId="0" fontId="11" fillId="0" borderId="4" xfId="7" applyNumberFormat="1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" fontId="11" fillId="0" borderId="0" xfId="8" applyNumberFormat="1" applyFont="1" applyFill="1" applyBorder="1" applyAlignment="1" applyProtection="1">
      <alignment horizontal="right" vertical="center"/>
    </xf>
    <xf numFmtId="4" fontId="11" fillId="4" borderId="0" xfId="7" applyNumberFormat="1" applyFont="1" applyFill="1" applyBorder="1" applyAlignment="1">
      <alignment horizontal="right" vertical="center"/>
    </xf>
    <xf numFmtId="4" fontId="11" fillId="0" borderId="0" xfId="7" applyNumberFormat="1" applyFont="1" applyFill="1" applyBorder="1" applyAlignment="1">
      <alignment horizontal="right" vertical="center"/>
    </xf>
    <xf numFmtId="0" fontId="10" fillId="0" borderId="15" xfId="7" applyFont="1" applyFill="1" applyBorder="1" applyAlignment="1">
      <alignment vertical="center"/>
    </xf>
    <xf numFmtId="4" fontId="10" fillId="0" borderId="15" xfId="7" applyNumberFormat="1" applyFont="1" applyFill="1" applyBorder="1" applyAlignment="1">
      <alignment horizontal="right" vertical="center"/>
    </xf>
    <xf numFmtId="0" fontId="10" fillId="0" borderId="15" xfId="7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0" quotePrefix="1" applyFont="1" applyFill="1" applyAlignment="1">
      <alignment vertical="center"/>
    </xf>
    <xf numFmtId="4" fontId="11" fillId="3" borderId="0" xfId="0" applyNumberFormat="1" applyFont="1" applyFill="1" applyBorder="1" applyAlignment="1">
      <alignment vertical="center"/>
    </xf>
    <xf numFmtId="4" fontId="10" fillId="3" borderId="4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11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horizontal="center" vertical="center"/>
    </xf>
    <xf numFmtId="44" fontId="9" fillId="0" borderId="0" xfId="3" applyFont="1" applyAlignment="1">
      <alignment vertical="center" wrapText="1"/>
    </xf>
    <xf numFmtId="44" fontId="11" fillId="0" borderId="0" xfId="0" applyNumberFormat="1" applyFont="1" applyFill="1" applyAlignment="1">
      <alignment vertical="center"/>
    </xf>
    <xf numFmtId="44" fontId="11" fillId="0" borderId="0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11" fillId="0" borderId="4" xfId="7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6" xfId="2" applyNumberFormat="1" applyFont="1" applyFill="1" applyBorder="1" applyAlignment="1">
      <alignment horizontal="center" vertical="center" wrapText="1"/>
    </xf>
    <xf numFmtId="4" fontId="10" fillId="0" borderId="3" xfId="3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0" fontId="11" fillId="0" borderId="4" xfId="7" applyFont="1" applyFill="1" applyBorder="1" applyAlignment="1">
      <alignment horizontal="left" vertical="center"/>
    </xf>
    <xf numFmtId="0" fontId="11" fillId="0" borderId="4" xfId="7" applyFont="1" applyFill="1" applyBorder="1" applyAlignment="1">
      <alignment horizontal="left" vertical="center"/>
    </xf>
    <xf numFmtId="44" fontId="10" fillId="0" borderId="0" xfId="3" applyFont="1" applyFill="1" applyAlignment="1">
      <alignment vertical="center"/>
    </xf>
    <xf numFmtId="44" fontId="11" fillId="0" borderId="0" xfId="3" applyFont="1" applyFill="1" applyAlignment="1">
      <alignment vertical="center"/>
    </xf>
    <xf numFmtId="4" fontId="10" fillId="0" borderId="6" xfId="2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0" fontId="11" fillId="0" borderId="4" xfId="7" applyFont="1" applyFill="1" applyBorder="1" applyAlignment="1">
      <alignment horizontal="left" vertical="center"/>
    </xf>
    <xf numFmtId="4" fontId="11" fillId="2" borderId="4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3" borderId="6" xfId="0" applyNumberFormat="1" applyFont="1" applyFill="1" applyBorder="1" applyAlignment="1">
      <alignment vertical="center"/>
    </xf>
    <xf numFmtId="4" fontId="10" fillId="0" borderId="12" xfId="2" applyNumberFormat="1" applyFont="1" applyFill="1" applyBorder="1" applyAlignment="1">
      <alignment horizontal="right" vertical="center"/>
    </xf>
    <xf numFmtId="4" fontId="10" fillId="0" borderId="18" xfId="2" applyNumberFormat="1" applyFont="1" applyFill="1" applyBorder="1" applyAlignment="1">
      <alignment horizontal="right" vertical="center"/>
    </xf>
    <xf numFmtId="4" fontId="10" fillId="0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0" fontId="10" fillId="0" borderId="4" xfId="7" applyFont="1" applyFill="1" applyBorder="1" applyAlignment="1">
      <alignment vertical="center"/>
    </xf>
    <xf numFmtId="0" fontId="10" fillId="0" borderId="4" xfId="7" applyFont="1" applyFill="1" applyBorder="1" applyAlignment="1">
      <alignment horizontal="right" vertical="center"/>
    </xf>
    <xf numFmtId="0" fontId="10" fillId="0" borderId="7" xfId="7" applyFont="1" applyFill="1" applyBorder="1" applyAlignment="1">
      <alignment horizontal="right" vertical="center"/>
    </xf>
    <xf numFmtId="0" fontId="11" fillId="0" borderId="4" xfId="7" applyFont="1" applyFill="1" applyBorder="1" applyAlignment="1">
      <alignment horizontal="left" vertical="center"/>
    </xf>
    <xf numFmtId="4" fontId="10" fillId="0" borderId="4" xfId="0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0" fontId="11" fillId="0" borderId="4" xfId="7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0" fillId="0" borderId="4" xfId="7" applyNumberFormat="1" applyFont="1" applyFill="1" applyBorder="1" applyAlignment="1">
      <alignment horizontal="right" vertical="center" wrapText="1"/>
    </xf>
    <xf numFmtId="0" fontId="10" fillId="0" borderId="6" xfId="7" applyFont="1" applyFill="1" applyBorder="1" applyAlignment="1">
      <alignment vertical="center"/>
    </xf>
    <xf numFmtId="4" fontId="10" fillId="4" borderId="15" xfId="7" applyNumberFormat="1" applyFont="1" applyFill="1" applyBorder="1" applyAlignment="1">
      <alignment horizontal="right" vertical="center" wrapText="1"/>
    </xf>
    <xf numFmtId="4" fontId="10" fillId="4" borderId="7" xfId="7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11" fillId="0" borderId="4" xfId="7" applyFont="1" applyFill="1" applyBorder="1" applyAlignment="1">
      <alignment horizontal="left" vertical="center"/>
    </xf>
    <xf numFmtId="0" fontId="10" fillId="0" borderId="4" xfId="7" applyFont="1" applyFill="1" applyBorder="1" applyAlignment="1">
      <alignment vertical="center"/>
    </xf>
    <xf numFmtId="4" fontId="10" fillId="0" borderId="4" xfId="3" applyNumberFormat="1" applyFont="1" applyFill="1" applyBorder="1" applyAlignment="1">
      <alignment horizontal="center" vertical="center" wrapText="1"/>
    </xf>
    <xf numFmtId="4" fontId="10" fillId="0" borderId="4" xfId="2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vertical="center" wrapText="1"/>
    </xf>
    <xf numFmtId="4" fontId="10" fillId="0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0" fontId="10" fillId="0" borderId="4" xfId="7" applyFont="1" applyFill="1" applyBorder="1" applyAlignment="1">
      <alignment horizontal="right" vertical="center"/>
    </xf>
    <xf numFmtId="0" fontId="11" fillId="0" borderId="4" xfId="7" applyNumberFormat="1" applyFont="1" applyFill="1" applyBorder="1" applyAlignment="1">
      <alignment vertical="center"/>
    </xf>
    <xf numFmtId="0" fontId="11" fillId="0" borderId="4" xfId="7" applyFont="1" applyFill="1" applyBorder="1" applyAlignment="1">
      <alignment horizontal="left" vertical="center"/>
    </xf>
    <xf numFmtId="0" fontId="10" fillId="0" borderId="4" xfId="7" applyFont="1" applyFill="1" applyBorder="1" applyAlignment="1">
      <alignment vertical="center"/>
    </xf>
    <xf numFmtId="0" fontId="11" fillId="0" borderId="4" xfId="7" applyFont="1" applyFill="1" applyBorder="1" applyAlignment="1">
      <alignment horizontal="left" vertical="center" wrapText="1"/>
    </xf>
    <xf numFmtId="0" fontId="11" fillId="0" borderId="4" xfId="7" applyFont="1" applyFill="1" applyBorder="1" applyAlignment="1">
      <alignment horizontal="left" vertical="center"/>
    </xf>
    <xf numFmtId="0" fontId="10" fillId="0" borderId="4" xfId="7" applyNumberFormat="1" applyFont="1" applyFill="1" applyBorder="1" applyAlignment="1">
      <alignment horizontal="right" vertical="center"/>
    </xf>
    <xf numFmtId="4" fontId="11" fillId="0" borderId="4" xfId="4" applyNumberFormat="1" applyFont="1" applyFill="1" applyBorder="1" applyAlignment="1">
      <alignment horizontal="right"/>
    </xf>
    <xf numFmtId="4" fontId="10" fillId="0" borderId="7" xfId="7" applyNumberFormat="1" applyFont="1" applyFill="1" applyBorder="1" applyAlignment="1">
      <alignment horizontal="right" vertical="center" wrapText="1"/>
    </xf>
    <xf numFmtId="4" fontId="10" fillId="0" borderId="15" xfId="7" applyNumberFormat="1" applyFont="1" applyFill="1" applyBorder="1" applyAlignment="1">
      <alignment horizontal="right" vertical="center" wrapText="1"/>
    </xf>
    <xf numFmtId="4" fontId="10" fillId="0" borderId="4" xfId="4" applyNumberFormat="1" applyFont="1" applyFill="1" applyBorder="1" applyAlignment="1">
      <alignment horizontal="right"/>
    </xf>
    <xf numFmtId="4" fontId="11" fillId="0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0" xfId="7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/>
    </xf>
    <xf numFmtId="43" fontId="11" fillId="0" borderId="0" xfId="1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7" applyFont="1" applyFill="1" applyBorder="1" applyAlignment="1">
      <alignment horizontal="left" vertical="center"/>
    </xf>
    <xf numFmtId="0" fontId="11" fillId="6" borderId="0" xfId="7" applyFont="1" applyFill="1" applyBorder="1" applyAlignment="1">
      <alignment vertical="center"/>
    </xf>
    <xf numFmtId="4" fontId="11" fillId="2" borderId="4" xfId="3" applyNumberFormat="1" applyFont="1" applyFill="1" applyBorder="1" applyAlignment="1">
      <alignment vertical="center" wrapText="1"/>
    </xf>
    <xf numFmtId="4" fontId="10" fillId="4" borderId="4" xfId="7" applyNumberFormat="1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vertical="center"/>
    </xf>
    <xf numFmtId="4" fontId="10" fillId="2" borderId="4" xfId="7" applyNumberFormat="1" applyFont="1" applyFill="1" applyBorder="1" applyAlignment="1">
      <alignment horizontal="right" vertical="center"/>
    </xf>
    <xf numFmtId="0" fontId="11" fillId="5" borderId="0" xfId="7" applyFont="1" applyFill="1" applyBorder="1" applyAlignment="1">
      <alignment vertical="center"/>
    </xf>
    <xf numFmtId="0" fontId="11" fillId="5" borderId="0" xfId="7" applyFont="1" applyFill="1" applyAlignment="1">
      <alignment vertical="center"/>
    </xf>
    <xf numFmtId="0" fontId="11" fillId="2" borderId="4" xfId="7" applyNumberFormat="1" applyFont="1" applyFill="1" applyBorder="1" applyAlignment="1">
      <alignment vertical="center"/>
    </xf>
    <xf numFmtId="4" fontId="11" fillId="2" borderId="4" xfId="7" applyNumberFormat="1" applyFont="1" applyFill="1" applyBorder="1" applyAlignment="1">
      <alignment horizontal="right" vertical="center" wrapText="1"/>
    </xf>
    <xf numFmtId="4" fontId="11" fillId="2" borderId="4" xfId="8" applyNumberFormat="1" applyFont="1" applyFill="1" applyBorder="1" applyAlignment="1" applyProtection="1">
      <alignment horizontal="right" vertical="center"/>
    </xf>
    <xf numFmtId="0" fontId="11" fillId="2" borderId="0" xfId="7" applyFont="1" applyFill="1" applyBorder="1" applyAlignment="1">
      <alignment vertical="center"/>
    </xf>
    <xf numFmtId="0" fontId="11" fillId="2" borderId="0" xfId="7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/>
    </xf>
    <xf numFmtId="4" fontId="17" fillId="2" borderId="4" xfId="0" applyNumberFormat="1" applyFont="1" applyFill="1" applyBorder="1" applyAlignment="1">
      <alignment vertical="center"/>
    </xf>
    <xf numFmtId="43" fontId="10" fillId="0" borderId="4" xfId="10" applyNumberFormat="1" applyFont="1" applyFill="1" applyBorder="1" applyAlignment="1">
      <alignment horizontal="left" vertical="center" wrapText="1"/>
    </xf>
    <xf numFmtId="43" fontId="11" fillId="0" borderId="4" xfId="10" applyNumberFormat="1" applyFont="1" applyFill="1" applyBorder="1" applyAlignment="1">
      <alignment horizontal="right" vertical="center" wrapText="1"/>
    </xf>
    <xf numFmtId="43" fontId="10" fillId="0" borderId="4" xfId="10" applyNumberFormat="1" applyFont="1" applyFill="1" applyBorder="1" applyAlignment="1">
      <alignment horizontal="right" vertical="center" wrapText="1"/>
    </xf>
    <xf numFmtId="43" fontId="11" fillId="2" borderId="4" xfId="1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11" fillId="0" borderId="4" xfId="7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4" fontId="11" fillId="2" borderId="4" xfId="7" applyNumberFormat="1" applyFont="1" applyFill="1" applyBorder="1" applyAlignment="1">
      <alignment horizontal="right" vertical="center"/>
    </xf>
    <xf numFmtId="4" fontId="10" fillId="2" borderId="4" xfId="2" applyNumberFormat="1" applyFont="1" applyFill="1" applyBorder="1" applyAlignment="1">
      <alignment vertical="center"/>
    </xf>
    <xf numFmtId="0" fontId="10" fillId="2" borderId="4" xfId="7" applyFont="1" applyFill="1" applyBorder="1" applyAlignment="1">
      <alignment horizontal="right" vertical="center"/>
    </xf>
    <xf numFmtId="4" fontId="10" fillId="7" borderId="4" xfId="7" applyNumberFormat="1" applyFont="1" applyFill="1" applyBorder="1" applyAlignment="1">
      <alignment horizontal="right" vertical="center" wrapText="1"/>
    </xf>
    <xf numFmtId="43" fontId="11" fillId="0" borderId="2" xfId="1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0" fontId="11" fillId="0" borderId="3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horizontal="right" vertical="center"/>
    </xf>
    <xf numFmtId="0" fontId="10" fillId="0" borderId="3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11" fillId="2" borderId="1" xfId="0" applyNumberFormat="1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right" vertical="center" wrapText="1"/>
    </xf>
    <xf numFmtId="0" fontId="10" fillId="0" borderId="2" xfId="0" applyNumberFormat="1" applyFont="1" applyFill="1" applyBorder="1" applyAlignment="1">
      <alignment horizontal="right" vertical="center" wrapText="1"/>
    </xf>
    <xf numFmtId="0" fontId="10" fillId="0" borderId="3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vertical="center"/>
    </xf>
    <xf numFmtId="0" fontId="2" fillId="0" borderId="4" xfId="4" applyFont="1" applyFill="1" applyBorder="1" applyAlignment="1">
      <alignment horizontal="right" vertical="center"/>
    </xf>
    <xf numFmtId="0" fontId="2" fillId="0" borderId="1" xfId="4" applyFont="1" applyFill="1" applyBorder="1" applyAlignment="1">
      <alignment horizontal="right" vertical="center"/>
    </xf>
    <xf numFmtId="0" fontId="2" fillId="0" borderId="2" xfId="4" applyFont="1" applyFill="1" applyBorder="1" applyAlignment="1">
      <alignment horizontal="right" vertical="center"/>
    </xf>
    <xf numFmtId="0" fontId="2" fillId="0" borderId="3" xfId="4" applyFont="1" applyFill="1" applyBorder="1" applyAlignment="1">
      <alignment horizontal="right" vertical="center"/>
    </xf>
    <xf numFmtId="0" fontId="1" fillId="0" borderId="0" xfId="4" applyFont="1" applyFill="1" applyBorder="1" applyAlignment="1">
      <alignment horizontal="left" vertical="center" wrapText="1"/>
    </xf>
    <xf numFmtId="0" fontId="1" fillId="0" borderId="4" xfId="4" applyFont="1" applyFill="1" applyBorder="1" applyAlignment="1">
      <alignment horizontal="left" vertical="center"/>
    </xf>
    <xf numFmtId="0" fontId="2" fillId="0" borderId="4" xfId="4" applyFont="1" applyFill="1" applyBorder="1" applyAlignment="1">
      <alignment horizontal="left" vertical="center" wrapText="1"/>
    </xf>
    <xf numFmtId="0" fontId="10" fillId="0" borderId="4" xfId="4" applyNumberFormat="1" applyFont="1" applyFill="1" applyBorder="1" applyAlignment="1">
      <alignment vertical="center" wrapText="1"/>
    </xf>
    <xf numFmtId="0" fontId="11" fillId="2" borderId="1" xfId="4" applyNumberFormat="1" applyFont="1" applyFill="1" applyBorder="1" applyAlignment="1">
      <alignment horizontal="left" vertical="center" wrapText="1"/>
    </xf>
    <xf numFmtId="0" fontId="11" fillId="2" borderId="2" xfId="4" applyNumberFormat="1" applyFont="1" applyFill="1" applyBorder="1" applyAlignment="1">
      <alignment horizontal="left" vertical="center" wrapText="1"/>
    </xf>
    <xf numFmtId="0" fontId="10" fillId="0" borderId="1" xfId="4" applyNumberFormat="1" applyFont="1" applyFill="1" applyBorder="1" applyAlignment="1">
      <alignment horizontal="right" vertical="center" wrapText="1"/>
    </xf>
    <xf numFmtId="0" fontId="10" fillId="0" borderId="2" xfId="4" applyNumberFormat="1" applyFont="1" applyFill="1" applyBorder="1" applyAlignment="1">
      <alignment horizontal="right" vertical="center" wrapText="1"/>
    </xf>
    <xf numFmtId="0" fontId="10" fillId="0" borderId="3" xfId="4" applyNumberFormat="1" applyFont="1" applyFill="1" applyBorder="1" applyAlignment="1">
      <alignment horizontal="right" vertical="center" wrapText="1"/>
    </xf>
    <xf numFmtId="0" fontId="1" fillId="0" borderId="4" xfId="4" applyNumberFormat="1" applyFont="1" applyFill="1" applyBorder="1" applyAlignment="1">
      <alignment vertical="center"/>
    </xf>
    <xf numFmtId="0" fontId="1" fillId="0" borderId="4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vertical="center" wrapText="1"/>
    </xf>
    <xf numFmtId="0" fontId="1" fillId="2" borderId="4" xfId="4" applyFont="1" applyFill="1" applyBorder="1" applyAlignment="1">
      <alignment vertical="center" wrapText="1"/>
    </xf>
    <xf numFmtId="0" fontId="1" fillId="0" borderId="4" xfId="4" applyNumberFormat="1" applyFont="1" applyFill="1" applyBorder="1" applyAlignment="1">
      <alignment horizontal="center" vertical="center" wrapText="1"/>
    </xf>
    <xf numFmtId="0" fontId="1" fillId="0" borderId="4" xfId="4" applyNumberFormat="1" applyFont="1" applyFill="1" applyBorder="1" applyAlignment="1">
      <alignment vertical="center" wrapText="1"/>
    </xf>
    <xf numFmtId="0" fontId="10" fillId="0" borderId="1" xfId="4" applyNumberFormat="1" applyFont="1" applyFill="1" applyBorder="1" applyAlignment="1">
      <alignment horizontal="right" vertical="center"/>
    </xf>
    <xf numFmtId="0" fontId="10" fillId="0" borderId="3" xfId="4" applyNumberFormat="1" applyFont="1" applyFill="1" applyBorder="1" applyAlignment="1">
      <alignment horizontal="right" vertical="center"/>
    </xf>
    <xf numFmtId="0" fontId="1" fillId="0" borderId="4" xfId="4" applyFont="1" applyFill="1" applyBorder="1" applyAlignment="1">
      <alignment horizontal="center" vertical="center"/>
    </xf>
    <xf numFmtId="0" fontId="1" fillId="2" borderId="4" xfId="4" applyFont="1" applyFill="1" applyBorder="1" applyAlignment="1">
      <alignment horizontal="center" vertical="center" wrapText="1"/>
    </xf>
    <xf numFmtId="0" fontId="1" fillId="0" borderId="9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10" xfId="4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1" fillId="0" borderId="7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left" vertical="center" wrapText="1"/>
    </xf>
    <xf numFmtId="0" fontId="2" fillId="2" borderId="4" xfId="4" applyFont="1" applyFill="1" applyBorder="1" applyAlignment="1">
      <alignment horizontal="right" vertical="center"/>
    </xf>
    <xf numFmtId="0" fontId="11" fillId="0" borderId="4" xfId="7" applyNumberFormat="1" applyFont="1" applyFill="1" applyBorder="1" applyAlignment="1">
      <alignment horizontal="center" vertical="center" wrapText="1"/>
    </xf>
    <xf numFmtId="0" fontId="11" fillId="0" borderId="4" xfId="7" applyNumberFormat="1" applyFont="1" applyFill="1" applyBorder="1" applyAlignment="1">
      <alignment vertical="center" wrapText="1"/>
    </xf>
    <xf numFmtId="0" fontId="11" fillId="0" borderId="4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vertical="center" wrapText="1"/>
    </xf>
    <xf numFmtId="0" fontId="10" fillId="0" borderId="2" xfId="7" applyFont="1" applyFill="1" applyBorder="1" applyAlignment="1">
      <alignment horizontal="left" vertical="center" wrapText="1"/>
    </xf>
    <xf numFmtId="0" fontId="10" fillId="0" borderId="3" xfId="7" applyFont="1" applyFill="1" applyBorder="1" applyAlignment="1">
      <alignment horizontal="left" vertical="center" wrapText="1"/>
    </xf>
    <xf numFmtId="0" fontId="10" fillId="0" borderId="1" xfId="7" applyFont="1" applyFill="1" applyBorder="1" applyAlignment="1">
      <alignment horizontal="right" vertical="center"/>
    </xf>
    <xf numFmtId="0" fontId="10" fillId="0" borderId="2" xfId="7" applyFont="1" applyFill="1" applyBorder="1" applyAlignment="1">
      <alignment horizontal="right" vertical="center"/>
    </xf>
    <xf numFmtId="0" fontId="10" fillId="0" borderId="3" xfId="7" applyFont="1" applyFill="1" applyBorder="1" applyAlignment="1">
      <alignment horizontal="right" vertical="center"/>
    </xf>
    <xf numFmtId="0" fontId="10" fillId="2" borderId="4" xfId="7" applyNumberFormat="1" applyFont="1" applyFill="1" applyBorder="1" applyAlignment="1">
      <alignment horizontal="center" vertical="center" wrapText="1"/>
    </xf>
    <xf numFmtId="0" fontId="11" fillId="0" borderId="6" xfId="7" applyNumberFormat="1" applyFont="1" applyFill="1" applyBorder="1" applyAlignment="1">
      <alignment horizontal="center" vertical="center" wrapText="1"/>
    </xf>
    <xf numFmtId="0" fontId="11" fillId="0" borderId="5" xfId="7" applyNumberFormat="1" applyFont="1" applyFill="1" applyBorder="1" applyAlignment="1">
      <alignment horizontal="center" vertical="center" wrapText="1"/>
    </xf>
    <xf numFmtId="0" fontId="11" fillId="0" borderId="7" xfId="7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right" vertical="center"/>
    </xf>
    <xf numFmtId="0" fontId="11" fillId="4" borderId="4" xfId="7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/>
    </xf>
    <xf numFmtId="0" fontId="11" fillId="0" borderId="4" xfId="7" applyNumberFormat="1" applyFont="1" applyFill="1" applyBorder="1" applyAlignment="1">
      <alignment vertical="center"/>
    </xf>
    <xf numFmtId="0" fontId="10" fillId="0" borderId="4" xfId="7" applyNumberFormat="1" applyFont="1" applyFill="1" applyBorder="1" applyAlignment="1">
      <alignment horizontal="right" vertical="center" wrapText="1"/>
    </xf>
    <xf numFmtId="0" fontId="11" fillId="0" borderId="4" xfId="7" applyFont="1" applyFill="1" applyBorder="1" applyAlignment="1">
      <alignment vertical="center"/>
    </xf>
    <xf numFmtId="0" fontId="11" fillId="0" borderId="4" xfId="7" applyFont="1" applyFill="1" applyBorder="1" applyAlignment="1">
      <alignment horizontal="center" vertical="center"/>
    </xf>
    <xf numFmtId="0" fontId="11" fillId="4" borderId="4" xfId="7" applyFont="1" applyFill="1" applyBorder="1" applyAlignment="1">
      <alignment horizontal="center" vertical="center" wrapText="1"/>
    </xf>
    <xf numFmtId="0" fontId="10" fillId="0" borderId="7" xfId="7" applyFont="1" applyFill="1" applyBorder="1" applyAlignment="1">
      <alignment horizontal="right" vertical="center"/>
    </xf>
    <xf numFmtId="0" fontId="10" fillId="0" borderId="4" xfId="7" applyFont="1" applyFill="1" applyBorder="1" applyAlignment="1">
      <alignment horizontal="left" vertical="center" wrapText="1"/>
    </xf>
    <xf numFmtId="0" fontId="11" fillId="0" borderId="6" xfId="7" applyFont="1" applyFill="1" applyBorder="1" applyAlignment="1">
      <alignment horizontal="center" vertical="center" wrapText="1"/>
    </xf>
    <xf numFmtId="0" fontId="11" fillId="0" borderId="15" xfId="7" applyFont="1" applyFill="1" applyBorder="1" applyAlignment="1">
      <alignment horizontal="center" vertical="center" wrapText="1"/>
    </xf>
    <xf numFmtId="0" fontId="11" fillId="0" borderId="6" xfId="7" applyFont="1" applyFill="1" applyBorder="1" applyAlignment="1">
      <alignment horizontal="center" vertical="center"/>
    </xf>
    <xf numFmtId="0" fontId="11" fillId="0" borderId="15" xfId="7" applyFont="1" applyFill="1" applyBorder="1" applyAlignment="1">
      <alignment horizontal="center" vertical="center"/>
    </xf>
    <xf numFmtId="0" fontId="10" fillId="2" borderId="8" xfId="7" applyFont="1" applyFill="1" applyBorder="1" applyAlignment="1">
      <alignment horizontal="center" vertical="center" wrapText="1"/>
    </xf>
    <xf numFmtId="0" fontId="10" fillId="2" borderId="11" xfId="7" applyFont="1" applyFill="1" applyBorder="1" applyAlignment="1">
      <alignment horizontal="center" vertical="center" wrapText="1"/>
    </xf>
    <xf numFmtId="0" fontId="10" fillId="2" borderId="16" xfId="7" applyFont="1" applyFill="1" applyBorder="1" applyAlignment="1">
      <alignment horizontal="center" vertical="center" wrapText="1"/>
    </xf>
    <xf numFmtId="0" fontId="10" fillId="2" borderId="17" xfId="7" applyFont="1" applyFill="1" applyBorder="1" applyAlignment="1">
      <alignment horizontal="center" vertical="center" wrapText="1"/>
    </xf>
    <xf numFmtId="0" fontId="11" fillId="0" borderId="5" xfId="7" applyFont="1" applyFill="1" applyBorder="1" applyAlignment="1">
      <alignment horizontal="center" vertical="center" wrapText="1"/>
    </xf>
    <xf numFmtId="0" fontId="11" fillId="0" borderId="7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vertical="center"/>
    </xf>
    <xf numFmtId="0" fontId="10" fillId="0" borderId="2" xfId="7" applyFont="1" applyFill="1" applyBorder="1" applyAlignment="1">
      <alignment horizontal="left" vertical="center"/>
    </xf>
    <xf numFmtId="0" fontId="10" fillId="0" borderId="3" xfId="7" applyFont="1" applyFill="1" applyBorder="1" applyAlignment="1">
      <alignment horizontal="left" vertical="center"/>
    </xf>
    <xf numFmtId="0" fontId="10" fillId="0" borderId="4" xfId="7" applyFont="1" applyFill="1" applyBorder="1" applyAlignment="1">
      <alignment horizontal="right" vertical="center"/>
    </xf>
    <xf numFmtId="0" fontId="10" fillId="0" borderId="10" xfId="7" applyFont="1" applyFill="1" applyBorder="1" applyAlignment="1">
      <alignment vertical="center"/>
    </xf>
    <xf numFmtId="0" fontId="10" fillId="0" borderId="14" xfId="7" applyFont="1" applyFill="1" applyBorder="1" applyAlignment="1">
      <alignment vertical="center"/>
    </xf>
    <xf numFmtId="0" fontId="10" fillId="0" borderId="12" xfId="7" applyFont="1" applyFill="1" applyBorder="1" applyAlignment="1">
      <alignment vertical="center"/>
    </xf>
    <xf numFmtId="0" fontId="10" fillId="0" borderId="10" xfId="7" applyFont="1" applyFill="1" applyBorder="1" applyAlignment="1">
      <alignment horizontal="right" vertical="center"/>
    </xf>
    <xf numFmtId="0" fontId="10" fillId="0" borderId="14" xfId="7" applyFont="1" applyFill="1" applyBorder="1" applyAlignment="1">
      <alignment horizontal="right" vertical="center"/>
    </xf>
    <xf numFmtId="0" fontId="10" fillId="0" borderId="12" xfId="7" applyFont="1" applyFill="1" applyBorder="1" applyAlignment="1">
      <alignment horizontal="right" vertical="center"/>
    </xf>
    <xf numFmtId="0" fontId="10" fillId="0" borderId="1" xfId="7" applyNumberFormat="1" applyFont="1" applyFill="1" applyBorder="1" applyAlignment="1">
      <alignment horizontal="left" vertical="center" wrapText="1"/>
    </xf>
    <xf numFmtId="0" fontId="10" fillId="0" borderId="2" xfId="7" applyNumberFormat="1" applyFont="1" applyFill="1" applyBorder="1" applyAlignment="1">
      <alignment horizontal="left" vertical="center" wrapText="1"/>
    </xf>
    <xf numFmtId="0" fontId="14" fillId="0" borderId="4" xfId="7" applyFont="1" applyFill="1" applyBorder="1" applyAlignment="1">
      <alignment vertical="center"/>
    </xf>
    <xf numFmtId="0" fontId="11" fillId="0" borderId="0" xfId="7" applyFont="1" applyFill="1" applyBorder="1" applyAlignment="1">
      <alignment horizontal="left" vertical="center" wrapText="1"/>
    </xf>
    <xf numFmtId="0" fontId="11" fillId="0" borderId="4" xfId="7" applyNumberFormat="1" applyFont="1" applyFill="1" applyBorder="1" applyAlignment="1">
      <alignment horizontal="left" vertical="center" wrapText="1"/>
    </xf>
    <xf numFmtId="0" fontId="10" fillId="0" borderId="1" xfId="7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center" vertical="center"/>
    </xf>
    <xf numFmtId="0" fontId="10" fillId="0" borderId="3" xfId="7" applyFont="1" applyFill="1" applyBorder="1" applyAlignment="1">
      <alignment horizontal="center" vertical="center"/>
    </xf>
    <xf numFmtId="0" fontId="11" fillId="0" borderId="4" xfId="7" applyFont="1" applyFill="1" applyBorder="1" applyAlignment="1">
      <alignment horizontal="left" vertical="center"/>
    </xf>
    <xf numFmtId="0" fontId="11" fillId="0" borderId="6" xfId="7" applyNumberFormat="1" applyFont="1" applyFill="1" applyBorder="1" applyAlignment="1">
      <alignment horizontal="left" vertical="center" wrapText="1"/>
    </xf>
    <xf numFmtId="0" fontId="11" fillId="0" borderId="5" xfId="7" applyNumberFormat="1" applyFont="1" applyFill="1" applyBorder="1" applyAlignment="1">
      <alignment horizontal="left" vertical="center" wrapText="1"/>
    </xf>
    <xf numFmtId="0" fontId="11" fillId="0" borderId="7" xfId="7" applyNumberFormat="1" applyFont="1" applyFill="1" applyBorder="1" applyAlignment="1">
      <alignment horizontal="left" vertical="center" wrapText="1"/>
    </xf>
    <xf numFmtId="0" fontId="11" fillId="0" borderId="5" xfId="7" applyFont="1" applyFill="1" applyBorder="1" applyAlignment="1">
      <alignment horizontal="center" vertical="center"/>
    </xf>
    <xf numFmtId="0" fontId="11" fillId="0" borderId="7" xfId="7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right" vertical="center"/>
    </xf>
    <xf numFmtId="0" fontId="10" fillId="2" borderId="4" xfId="7" applyFont="1" applyFill="1" applyBorder="1" applyAlignment="1">
      <alignment horizontal="left" vertical="center" wrapText="1"/>
    </xf>
    <xf numFmtId="0" fontId="10" fillId="2" borderId="4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4" borderId="4" xfId="7" applyFont="1" applyFill="1" applyBorder="1" applyAlignment="1">
      <alignment horizontal="left" vertical="center" wrapText="1"/>
    </xf>
    <xf numFmtId="0" fontId="10" fillId="4" borderId="4" xfId="7" applyFont="1" applyFill="1" applyBorder="1" applyAlignment="1">
      <alignment horizontal="right" vertical="center"/>
    </xf>
    <xf numFmtId="0" fontId="11" fillId="0" borderId="4" xfId="7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3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49" fontId="2" fillId="0" borderId="6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11">
    <cellStyle name="Excel Built-in Normal" xfId="7"/>
    <cellStyle name="Normalno" xfId="0" builtinId="0"/>
    <cellStyle name="Normalno 2" xfId="4"/>
    <cellStyle name="Valuta" xfId="3" builtinId="4"/>
    <cellStyle name="Valuta 2" xfId="1"/>
    <cellStyle name="Valuta 2 2" xfId="6"/>
    <cellStyle name="Valuta 2 3" xfId="9"/>
    <cellStyle name="Zarez" xfId="10" builtinId="3"/>
    <cellStyle name="Zarez 2" xfId="2"/>
    <cellStyle name="Zarez 2 2" xfId="5"/>
    <cellStyle name="Zarez 2 3" xfId="8"/>
  </cellStyles>
  <dxfs count="0"/>
  <tableStyles count="0" defaultTableStyle="TableStyleMedium2" defaultPivotStyle="PivotStyleLight16"/>
  <colors>
    <mruColors>
      <color rgb="FFCBFD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501551189245086E-2"/>
          <c:y val="3.7288135593220341E-2"/>
          <c:w val="0.87073422957600832"/>
          <c:h val="0.886440677966101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92960"/>
        <c:axId val="97207040"/>
      </c:barChart>
      <c:catAx>
        <c:axId val="971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720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20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7192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61116856256465"/>
          <c:y val="0.38305084745762713"/>
          <c:w val="6.8252326783867612E-2"/>
          <c:h val="0.19661016949152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kon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94</xdr:row>
      <xdr:rowOff>9524</xdr:rowOff>
    </xdr:from>
    <xdr:ext cx="8677275" cy="3124201"/>
    <xdr:sp macro="" textlink="">
      <xdr:nvSpPr>
        <xdr:cNvPr id="2" name="TekstniOkvir 1"/>
        <xdr:cNvSpPr txBox="1"/>
      </xdr:nvSpPr>
      <xdr:spPr>
        <a:xfrm>
          <a:off x="0" y="23612474"/>
          <a:ext cx="8677275" cy="3124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Članak 15.</a:t>
          </a: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</a:t>
          </a:r>
          <a:r>
            <a:rPr lang="hr-HR" sz="13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2. izmjene i dopune</a:t>
          </a:r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Programa stupaju na na snagu danom donošenja i</a:t>
          </a:r>
          <a:r>
            <a:rPr lang="hr-HR" sz="13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objavit će se u "Glasniku Zagrebačke županije". Stupanjem na snagu 2. izmjena i dopuna Programa prestaju važiti 1. izmjene i dopune Programa od 7. travnja 2017. godine ("Glasnik Zagrebačke županije", br. 11/17). 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Klasa: 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Ur.broj: 238-22-1-17-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Pokupsko, ______________2017. godine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	Predsjednik Općinskog vijeća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           	            Općine Pokupsko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 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			</a:t>
          </a:r>
          <a:r>
            <a:rPr lang="hr-HR" sz="13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	                </a:t>
          </a:r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Stjepan Sučec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r-H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47626</xdr:rowOff>
    </xdr:from>
    <xdr:to>
      <xdr:col>8</xdr:col>
      <xdr:colOff>952500</xdr:colOff>
      <xdr:row>54</xdr:row>
      <xdr:rowOff>238125</xdr:rowOff>
    </xdr:to>
    <xdr:sp macro="" textlink="">
      <xdr:nvSpPr>
        <xdr:cNvPr id="2" name="TekstniOkvir 1"/>
        <xdr:cNvSpPr txBox="1"/>
      </xdr:nvSpPr>
      <xdr:spPr>
        <a:xfrm>
          <a:off x="0" y="10972801"/>
          <a:ext cx="8010525" cy="29432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Članak 8.</a:t>
          </a:r>
        </a:p>
        <a:p>
          <a:r>
            <a:rPr lang="hr-HR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</a:t>
          </a:r>
          <a:r>
            <a:rPr lang="hr-HR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2. izmjene i dopune</a:t>
          </a:r>
          <a:r>
            <a:rPr lang="hr-HR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Programa stupaju na na snagu danom donošenja i</a:t>
          </a:r>
          <a:r>
            <a:rPr lang="hr-HR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objavit će se u "Glasniku Zagrebačke županije". Stupanjem na snagu 2. izmjena i dopuna Programa prestaju važiti 1. izmjene i dopune Programa od 7. travnja 2017. godine ("Glasnik Zagrebačke županije", br. 11/17). 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Klasa: </a:t>
          </a: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Ur.broj: 238-22-1-17-</a:t>
          </a:r>
          <a:endParaRPr lang="hr-HR" sz="12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Pokupsko, ______________2017. godine</a:t>
          </a:r>
        </a:p>
        <a:p>
          <a:endParaRPr lang="hr-HR" sz="1200" b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	Predsjednik Općinskog vijeća</a:t>
          </a:r>
        </a:p>
        <a:p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         	          Općine Pokupsko</a:t>
          </a:r>
        </a:p>
        <a:p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hr-HR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 </a:t>
          </a:r>
        </a:p>
        <a:p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			</a:t>
          </a:r>
          <a:r>
            <a:rPr lang="hr-H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</a:t>
          </a:r>
          <a:r>
            <a:rPr lang="hr-H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Stjepan Sučec</a:t>
          </a:r>
        </a:p>
        <a:p>
          <a:endParaRPr lang="hr-HR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hr-H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9523</xdr:colOff>
      <xdr:row>21</xdr:row>
      <xdr:rowOff>152401</xdr:rowOff>
    </xdr:from>
    <xdr:ext cx="8677277" cy="3438524"/>
    <xdr:sp macro="" textlink="">
      <xdr:nvSpPr>
        <xdr:cNvPr id="2" name="TekstniOkvir 1"/>
        <xdr:cNvSpPr txBox="1"/>
      </xdr:nvSpPr>
      <xdr:spPr>
        <a:xfrm>
          <a:off x="9523" y="6858001"/>
          <a:ext cx="8677277" cy="343852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Članak 6.</a:t>
          </a: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</a:t>
          </a:r>
          <a:r>
            <a:rPr lang="hr-HR" sz="13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2. izmjene i dopune</a:t>
          </a:r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Programa stupaju na na snagu danom donošenja i</a:t>
          </a:r>
          <a:r>
            <a:rPr lang="hr-HR" sz="13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objavit će se u "Glasniku Zagrebačke županije". Stupanjem na snagu 2. izmjena i dopuna Programa prestaju važiti 1. izmjene i dopune Programa od 7. travnja 2017. godine ("Glasnik Zagrebačke županije", br. 11/17). 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Klasa: 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Ur.broj: 238-22-1-17-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Pokupsko, ______________2017. godine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	Predsjednik Općinskog vijeća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      	        Općine Pokupsko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 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			</a:t>
          </a:r>
          <a:r>
            <a:rPr lang="hr-HR" sz="13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	          </a:t>
          </a:r>
          <a:r>
            <a:rPr lang="hr-HR" sz="13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Stjepan Sučec</a:t>
          </a:r>
          <a:endParaRPr lang="hr-H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r-H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86</xdr:row>
      <xdr:rowOff>22777</xdr:rowOff>
    </xdr:from>
    <xdr:ext cx="7976152" cy="2635940"/>
    <xdr:sp macro="" textlink="">
      <xdr:nvSpPr>
        <xdr:cNvPr id="2" name="TekstniOkvir 1"/>
        <xdr:cNvSpPr txBox="1"/>
      </xdr:nvSpPr>
      <xdr:spPr>
        <a:xfrm>
          <a:off x="0" y="19321255"/>
          <a:ext cx="7976152" cy="263594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Članak 12.</a:t>
          </a: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</a:t>
          </a:r>
          <a:r>
            <a:rPr lang="hr-HR" sz="12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2. izmjene i dopune</a:t>
          </a:r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Programa stupaju na na snagu danom donošenja i</a:t>
          </a:r>
          <a:r>
            <a:rPr lang="hr-HR" sz="12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objavit će se u "Glasniku Zagrebačke županije". Stupanjem na snagu 2. izmjena i dopuna Programa prestaju važiti 1. izmjene i dopune Programa od 7. travnja 2017. godine ("Glasnik Zagrebačke županije", br. 11/17). 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Klasa: 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Ur.broj: 238-22-1-17-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Pokupsko, ______________2017. godine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Predsjednik Općinskog vijeća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           Općine Pokupsko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			</a:t>
          </a:r>
          <a:r>
            <a:rPr lang="hr-HR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</a:t>
          </a:r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Stjepan Sučec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76202</xdr:colOff>
      <xdr:row>40</xdr:row>
      <xdr:rowOff>57151</xdr:rowOff>
    </xdr:from>
    <xdr:ext cx="6915148" cy="3190874"/>
    <xdr:sp macro="" textlink="">
      <xdr:nvSpPr>
        <xdr:cNvPr id="2" name="TekstniOkvir 1"/>
        <xdr:cNvSpPr txBox="1"/>
      </xdr:nvSpPr>
      <xdr:spPr>
        <a:xfrm>
          <a:off x="76202" y="13744576"/>
          <a:ext cx="6915148" cy="31908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Članak 13.</a:t>
          </a: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Ovaj Program stupa na na snagu danom donošenja i</a:t>
          </a:r>
          <a:r>
            <a:rPr lang="hr-HR" sz="12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objavit će se u "Glasniku Zagrebačke županije".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Klasa: 361-01/16-01/01</a:t>
          </a:r>
          <a:endParaRPr lang="hr-HR" sz="12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Ur.broj: 238-22-1-16-1</a:t>
          </a: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Pokupsko, 14. prosinca 2016. godine</a:t>
          </a:r>
        </a:p>
        <a:p>
          <a:r>
            <a:rPr lang="hr-HR" sz="12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Predsjednik Općinskog vijeća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</a:t>
          </a:r>
          <a:r>
            <a:rPr lang="hr-HR" sz="12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Općine Pokupsko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             Stjepan Busija</a:t>
          </a:r>
          <a:endParaRPr lang="hr-HR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hr-HR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76202</xdr:colOff>
      <xdr:row>124</xdr:row>
      <xdr:rowOff>57151</xdr:rowOff>
    </xdr:from>
    <xdr:ext cx="8877298" cy="3190874"/>
    <xdr:sp macro="" textlink="">
      <xdr:nvSpPr>
        <xdr:cNvPr id="2" name="TekstniOkvir 1"/>
        <xdr:cNvSpPr txBox="1"/>
      </xdr:nvSpPr>
      <xdr:spPr>
        <a:xfrm>
          <a:off x="76202" y="24913260"/>
          <a:ext cx="8877298" cy="319087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Članak 13.</a:t>
          </a: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</a:t>
          </a:r>
          <a:r>
            <a:rPr lang="hr-HR" sz="12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2. izmjene i dopune</a:t>
          </a:r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Programa stupaju na na snagu danom donošenja i</a:t>
          </a:r>
          <a:r>
            <a:rPr lang="hr-HR" sz="12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objavit će se u "Glasniku Zagrebačke županije". Stupanjem na snagu 2. izmjena i dopuna Programa prestaju važiti 1. izmjene i dopune Programa od 7. travnja 2017. godine ("Glasnik Zagrebačke županije", br. 11/17). 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Klasa: 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Ur.broj: 238-22-1-17-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Pokupsko, ______________2017. godine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		Predsjednik Općinskog vijeća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       		           Općine Pokupsko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			</a:t>
          </a:r>
          <a:r>
            <a:rPr lang="hr-HR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</a:t>
          </a:r>
          <a:r>
            <a:rPr lang="hr-HR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Stjepan Sučec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r-HR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403</xdr:row>
      <xdr:rowOff>28575</xdr:rowOff>
    </xdr:from>
    <xdr:ext cx="6734175" cy="2781299"/>
    <xdr:sp macro="" textlink="">
      <xdr:nvSpPr>
        <xdr:cNvPr id="2" name="TekstniOkvir 1"/>
        <xdr:cNvSpPr txBox="1"/>
      </xdr:nvSpPr>
      <xdr:spPr>
        <a:xfrm>
          <a:off x="19050" y="82048350"/>
          <a:ext cx="6734175" cy="278129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hr-HR" sz="130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Članak 19.</a:t>
          </a:r>
          <a:endParaRPr lang="hr-HR" sz="1300">
            <a:effectLst/>
            <a:latin typeface="Arial Narrow" panose="020B0606020202030204" pitchFamily="34" charset="0"/>
          </a:endParaRP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Ova Odluka stupna na snagu danom donošenja i</a:t>
          </a:r>
          <a:r>
            <a:rPr lang="hr-HR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objavit će se u "Glasniku Zagrebačke županije".</a:t>
          </a:r>
          <a:endParaRPr lang="hr-HR" sz="1400">
            <a:effectLst/>
          </a:endParaRP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hr-HR" sz="1400">
            <a:effectLst/>
          </a:endParaRP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Klasa: 361-01/15-01/21</a:t>
          </a:r>
          <a:endParaRPr lang="hr-HR" sz="1400">
            <a:effectLst/>
          </a:endParaRP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Ur.broj: 238-22-1-15-1</a:t>
          </a:r>
          <a:endParaRPr lang="hr-HR" sz="1400">
            <a:effectLst/>
          </a:endParaRP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Pokupsko, 28. prosinca 2015. godine</a:t>
          </a:r>
          <a:endParaRPr lang="hr-HR" sz="1400">
            <a:effectLst/>
          </a:endParaRPr>
        </a:p>
        <a:p>
          <a:endParaRPr lang="hr-HR" sz="1300">
            <a:effectLst/>
            <a:latin typeface="Arial Narrow" panose="020B060602020203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					Predsjednik Općinskog vijeća</a:t>
          </a:r>
          <a:endParaRPr lang="hr-HR" sz="1300">
            <a:effectLst/>
            <a:latin typeface="Arial Narrow" panose="020B060602020203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					</a:t>
          </a:r>
          <a:r>
            <a:rPr lang="hr-HR" sz="1300" b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    </a:t>
          </a:r>
          <a:r>
            <a:rPr lang="hr-HR" sz="13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Općine Pokupsko</a:t>
          </a:r>
          <a:endParaRPr lang="hr-HR" sz="1300">
            <a:effectLst/>
            <a:latin typeface="Arial Narrow" panose="020B060602020203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  <a:endParaRPr lang="hr-HR" sz="1300">
            <a:effectLst/>
            <a:latin typeface="Arial Narrow" panose="020B060602020203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 </a:t>
          </a:r>
          <a:endParaRPr lang="hr-HR" sz="1300">
            <a:effectLst/>
            <a:latin typeface="Arial Narrow" panose="020B060602020203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  <a:endParaRPr lang="hr-HR" sz="1300">
            <a:effectLst/>
            <a:latin typeface="Arial Narrow" panose="020B060602020203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					             Stjepan Busija</a:t>
          </a:r>
          <a:endParaRPr lang="hr-HR" sz="1300">
            <a:effectLst/>
            <a:latin typeface="Arial Narrow" panose="020B0606020202030204" pitchFamily="34" charset="0"/>
          </a:endParaRPr>
        </a:p>
        <a:p>
          <a:endParaRPr lang="hr-HR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403</xdr:row>
      <xdr:rowOff>28575</xdr:rowOff>
    </xdr:from>
    <xdr:ext cx="6734175" cy="2781299"/>
    <xdr:sp macro="" textlink="">
      <xdr:nvSpPr>
        <xdr:cNvPr id="2" name="TekstniOkvir 1"/>
        <xdr:cNvSpPr txBox="1"/>
      </xdr:nvSpPr>
      <xdr:spPr>
        <a:xfrm>
          <a:off x="19050" y="76800075"/>
          <a:ext cx="6734175" cy="278129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hr-HR" sz="130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Članak 19.</a:t>
          </a:r>
          <a:endParaRPr lang="hr-HR" sz="1300">
            <a:effectLst/>
            <a:latin typeface="Arial Narrow" panose="020B0606020202030204" pitchFamily="34" charset="0"/>
          </a:endParaRP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Ova Odluka stupna na snagu danom donošenja i</a:t>
          </a:r>
          <a:r>
            <a:rPr lang="hr-HR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objavit će se u "Glasniku Zagrebačke županije".</a:t>
          </a:r>
          <a:endParaRPr lang="hr-HR" sz="1400">
            <a:effectLst/>
          </a:endParaRP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hr-HR" sz="1400">
            <a:effectLst/>
          </a:endParaRP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Klasa: 361-01/15-01/21</a:t>
          </a:r>
          <a:endParaRPr lang="hr-HR" sz="1400">
            <a:effectLst/>
          </a:endParaRP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Ur.broj: 238-22-1-15-1</a:t>
          </a:r>
          <a:endParaRPr lang="hr-HR" sz="1400">
            <a:effectLst/>
          </a:endParaRPr>
        </a:p>
        <a:p>
          <a:r>
            <a:rPr lang="hr-H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Pokupsko, 28. prosinca 2015. godine</a:t>
          </a:r>
          <a:endParaRPr lang="hr-HR" sz="1400">
            <a:effectLst/>
          </a:endParaRPr>
        </a:p>
        <a:p>
          <a:endParaRPr lang="hr-HR" sz="1300">
            <a:effectLst/>
            <a:latin typeface="Arial Narrow" panose="020B060602020203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					Predsjednik Općinskog vijeća</a:t>
          </a:r>
          <a:endParaRPr lang="hr-HR" sz="1300">
            <a:effectLst/>
            <a:latin typeface="Arial Narrow" panose="020B060602020203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					</a:t>
          </a:r>
          <a:r>
            <a:rPr lang="hr-HR" sz="1300" b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    </a:t>
          </a:r>
          <a:r>
            <a:rPr lang="hr-HR" sz="13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Općine Pokupsko</a:t>
          </a:r>
          <a:endParaRPr lang="hr-HR" sz="1300">
            <a:effectLst/>
            <a:latin typeface="Arial Narrow" panose="020B060602020203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  <a:endParaRPr lang="hr-HR" sz="1300">
            <a:effectLst/>
            <a:latin typeface="Arial Narrow" panose="020B060602020203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 </a:t>
          </a:r>
          <a:endParaRPr lang="hr-HR" sz="1300">
            <a:effectLst/>
            <a:latin typeface="Arial Narrow" panose="020B060602020203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  <a:endParaRPr lang="hr-HR" sz="1300">
            <a:effectLst/>
            <a:latin typeface="Arial Narrow" panose="020B0606020202030204" pitchFamily="34" charset="0"/>
          </a:endParaRPr>
        </a:p>
        <a:p>
          <a:r>
            <a:rPr lang="hr-HR" sz="1300" b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					             Stjepan Busija</a:t>
          </a:r>
          <a:endParaRPr lang="hr-HR" sz="1300">
            <a:effectLst/>
            <a:latin typeface="Arial Narrow" panose="020B0606020202030204" pitchFamily="34" charset="0"/>
          </a:endParaRPr>
        </a:p>
        <a:p>
          <a:endParaRPr lang="hr-HR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55907</xdr:colOff>
      <xdr:row>340</xdr:row>
      <xdr:rowOff>35614</xdr:rowOff>
    </xdr:from>
    <xdr:to>
      <xdr:col>8</xdr:col>
      <xdr:colOff>902805</xdr:colOff>
      <xdr:row>355</xdr:row>
      <xdr:rowOff>66261</xdr:rowOff>
    </xdr:to>
    <xdr:sp macro="" textlink="" fLocksText="0">
      <xdr:nvSpPr>
        <xdr:cNvPr id="2" name="TekstniOkvir 1"/>
        <xdr:cNvSpPr>
          <a:spLocks noChangeArrowheads="1"/>
        </xdr:cNvSpPr>
      </xdr:nvSpPr>
      <xdr:spPr bwMode="auto">
        <a:xfrm>
          <a:off x="55907" y="65741549"/>
          <a:ext cx="7729746" cy="2888147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Članak 19.</a:t>
          </a:r>
        </a:p>
        <a:p>
          <a:r>
            <a:rPr lang="hr-HR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</a:t>
          </a:r>
          <a:r>
            <a:rPr lang="hr-HR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2. izmjene i dopune</a:t>
          </a:r>
          <a:r>
            <a:rPr lang="hr-HR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Programa stupaju na na snagu danom donošenja i</a:t>
          </a:r>
          <a:r>
            <a:rPr lang="hr-HR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objavit će se u "Glasniku Zagrebačke županije". Stupanjem na snagu 2. izmjena i dopuna Programa prestaju važiti 1. izmjene i dopune Programa od 7. travnja 2017. godine ("Glasnik Zagrebačke županije", br. 11/17). 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Klasa: 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Ur.broj: 238-22-1-17-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Pokupsko, ______________2017. godine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hr-H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		Predsjednik Općinskog vijeća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		      		            Općine Pokupsko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 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r-H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			</a:t>
          </a:r>
          <a:r>
            <a:rPr lang="hr-HR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		                </a:t>
          </a:r>
          <a:r>
            <a:rPr lang="hr-HR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Stjepan Sučec</a:t>
          </a:r>
          <a:endParaRPr lang="hr-H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hr-HR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hr-HR" sz="13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5"/>
  <sheetViews>
    <sheetView view="pageBreakPreview" zoomScaleNormal="100" zoomScaleSheetLayoutView="100" workbookViewId="0">
      <selection activeCell="K1" sqref="K1:Q2"/>
    </sheetView>
  </sheetViews>
  <sheetFormatPr defaultColWidth="9.140625" defaultRowHeight="20.100000000000001" customHeight="1" x14ac:dyDescent="0.2"/>
  <cols>
    <col min="1" max="1" width="5.5703125" style="242" customWidth="1"/>
    <col min="2" max="2" width="15.7109375" style="247" customWidth="1"/>
    <col min="3" max="3" width="20.7109375" style="247" customWidth="1"/>
    <col min="4" max="9" width="14.7109375" style="242" customWidth="1"/>
    <col min="10" max="10" width="25.42578125" style="242" customWidth="1"/>
    <col min="11" max="16384" width="9.140625" style="242"/>
  </cols>
  <sheetData>
    <row r="1" spans="1:10" s="236" customFormat="1" ht="30.75" customHeight="1" x14ac:dyDescent="0.2">
      <c r="A1" s="237" t="s">
        <v>31</v>
      </c>
      <c r="B1" s="390" t="s">
        <v>168</v>
      </c>
      <c r="C1" s="391"/>
      <c r="D1" s="238" t="s">
        <v>8</v>
      </c>
      <c r="E1" s="65" t="s">
        <v>223</v>
      </c>
      <c r="F1" s="280" t="s">
        <v>375</v>
      </c>
      <c r="G1" s="280" t="s">
        <v>463</v>
      </c>
      <c r="H1" s="65" t="s">
        <v>224</v>
      </c>
      <c r="I1" s="65" t="s">
        <v>235</v>
      </c>
    </row>
    <row r="2" spans="1:10" s="236" customFormat="1" ht="20.100000000000001" customHeight="1" x14ac:dyDescent="0.2">
      <c r="A2" s="392"/>
      <c r="B2" s="392"/>
      <c r="C2" s="392"/>
      <c r="D2" s="392"/>
      <c r="E2" s="392"/>
      <c r="F2" s="392"/>
      <c r="G2" s="392"/>
      <c r="H2" s="392"/>
      <c r="I2" s="392"/>
    </row>
    <row r="3" spans="1:10" s="236" customFormat="1" ht="20.100000000000001" customHeight="1" x14ac:dyDescent="0.2">
      <c r="A3" s="239" t="s">
        <v>51</v>
      </c>
      <c r="B3" s="393" t="s">
        <v>116</v>
      </c>
      <c r="C3" s="393"/>
      <c r="D3" s="393"/>
      <c r="E3" s="393"/>
      <c r="F3" s="393"/>
      <c r="G3" s="393"/>
      <c r="H3" s="393"/>
      <c r="I3" s="393"/>
    </row>
    <row r="4" spans="1:10" ht="20.100000000000001" customHeight="1" x14ac:dyDescent="0.2">
      <c r="A4" s="240" t="s">
        <v>16</v>
      </c>
      <c r="B4" s="394" t="s">
        <v>107</v>
      </c>
      <c r="C4" s="394"/>
      <c r="D4" s="241">
        <f>G4+H4+I4</f>
        <v>1515000</v>
      </c>
      <c r="E4" s="241">
        <v>476000</v>
      </c>
      <c r="F4" s="241">
        <v>476000</v>
      </c>
      <c r="G4" s="241">
        <v>446000</v>
      </c>
      <c r="H4" s="241">
        <f>ROUND(E4+E4*8%,-3)</f>
        <v>514000</v>
      </c>
      <c r="I4" s="241">
        <f>ROUND(H4+8%*H4,-3)</f>
        <v>555000</v>
      </c>
    </row>
    <row r="5" spans="1:10" ht="20.100000000000001" customHeight="1" x14ac:dyDescent="0.2">
      <c r="A5" s="240" t="s">
        <v>36</v>
      </c>
      <c r="B5" s="394" t="s">
        <v>108</v>
      </c>
      <c r="C5" s="394"/>
      <c r="D5" s="241">
        <f t="shared" ref="D5:D13" si="0">G5+H5+I5</f>
        <v>36000</v>
      </c>
      <c r="E5" s="241">
        <v>11000</v>
      </c>
      <c r="F5" s="241">
        <v>11000</v>
      </c>
      <c r="G5" s="241">
        <v>11000</v>
      </c>
      <c r="H5" s="241">
        <f t="shared" ref="H5:H12" si="1">ROUND(E5+E5*8%,-3)</f>
        <v>12000</v>
      </c>
      <c r="I5" s="241">
        <f t="shared" ref="I5:I12" si="2">ROUND(H5+8%*H5,-3)</f>
        <v>13000</v>
      </c>
    </row>
    <row r="6" spans="1:10" ht="20.100000000000001" customHeight="1" x14ac:dyDescent="0.2">
      <c r="A6" s="240" t="s">
        <v>20</v>
      </c>
      <c r="B6" s="394" t="s">
        <v>109</v>
      </c>
      <c r="C6" s="394"/>
      <c r="D6" s="241">
        <f t="shared" si="0"/>
        <v>757000</v>
      </c>
      <c r="E6" s="241">
        <v>233000</v>
      </c>
      <c r="F6" s="241">
        <v>233000</v>
      </c>
      <c r="G6" s="241">
        <v>233000</v>
      </c>
      <c r="H6" s="241">
        <f t="shared" si="1"/>
        <v>252000</v>
      </c>
      <c r="I6" s="241">
        <f t="shared" si="2"/>
        <v>272000</v>
      </c>
    </row>
    <row r="7" spans="1:10" ht="20.100000000000001" customHeight="1" x14ac:dyDescent="0.2">
      <c r="A7" s="240" t="s">
        <v>22</v>
      </c>
      <c r="B7" s="394" t="s">
        <v>110</v>
      </c>
      <c r="C7" s="394"/>
      <c r="D7" s="241">
        <f>G7+H7+I7</f>
        <v>231000</v>
      </c>
      <c r="E7" s="241">
        <v>71000</v>
      </c>
      <c r="F7" s="241">
        <v>71000</v>
      </c>
      <c r="G7" s="241">
        <v>71000</v>
      </c>
      <c r="H7" s="241">
        <f t="shared" si="1"/>
        <v>77000</v>
      </c>
      <c r="I7" s="241">
        <f t="shared" si="2"/>
        <v>83000</v>
      </c>
    </row>
    <row r="8" spans="1:10" ht="20.100000000000001" customHeight="1" x14ac:dyDescent="0.2">
      <c r="A8" s="240" t="s">
        <v>24</v>
      </c>
      <c r="B8" s="394" t="s">
        <v>111</v>
      </c>
      <c r="C8" s="394"/>
      <c r="D8" s="241">
        <f t="shared" si="0"/>
        <v>957000</v>
      </c>
      <c r="E8" s="241">
        <v>310000</v>
      </c>
      <c r="F8" s="241">
        <v>310000</v>
      </c>
      <c r="G8" s="241">
        <v>260000</v>
      </c>
      <c r="H8" s="241">
        <f t="shared" si="1"/>
        <v>335000</v>
      </c>
      <c r="I8" s="241">
        <f t="shared" si="2"/>
        <v>362000</v>
      </c>
    </row>
    <row r="9" spans="1:10" ht="20.100000000000001" customHeight="1" x14ac:dyDescent="0.2">
      <c r="A9" s="69" t="s">
        <v>64</v>
      </c>
      <c r="B9" s="389" t="s">
        <v>112</v>
      </c>
      <c r="C9" s="389"/>
      <c r="D9" s="241">
        <f>G9+H9+I9</f>
        <v>1521000</v>
      </c>
      <c r="E9" s="105">
        <v>450000</v>
      </c>
      <c r="F9" s="300">
        <v>460000</v>
      </c>
      <c r="G9" s="341">
        <v>510000</v>
      </c>
      <c r="H9" s="241">
        <f t="shared" si="1"/>
        <v>486000</v>
      </c>
      <c r="I9" s="241">
        <f t="shared" si="2"/>
        <v>525000</v>
      </c>
      <c r="J9" s="243"/>
    </row>
    <row r="10" spans="1:10" ht="20.100000000000001" customHeight="1" x14ac:dyDescent="0.2">
      <c r="A10" s="69" t="s">
        <v>65</v>
      </c>
      <c r="B10" s="389" t="s">
        <v>113</v>
      </c>
      <c r="C10" s="389"/>
      <c r="D10" s="241">
        <f t="shared" si="0"/>
        <v>243000</v>
      </c>
      <c r="E10" s="105">
        <v>75000</v>
      </c>
      <c r="F10" s="300">
        <v>75000</v>
      </c>
      <c r="G10" s="341">
        <v>75000</v>
      </c>
      <c r="H10" s="241">
        <f t="shared" si="1"/>
        <v>81000</v>
      </c>
      <c r="I10" s="241">
        <f t="shared" si="2"/>
        <v>87000</v>
      </c>
    </row>
    <row r="11" spans="1:10" ht="20.100000000000001" customHeight="1" x14ac:dyDescent="0.2">
      <c r="A11" s="69" t="s">
        <v>67</v>
      </c>
      <c r="B11" s="389" t="s">
        <v>114</v>
      </c>
      <c r="C11" s="389"/>
      <c r="D11" s="241">
        <f t="shared" si="0"/>
        <v>121000</v>
      </c>
      <c r="E11" s="105">
        <v>37000</v>
      </c>
      <c r="F11" s="105">
        <v>38000</v>
      </c>
      <c r="G11" s="341">
        <v>38000</v>
      </c>
      <c r="H11" s="241">
        <f t="shared" si="1"/>
        <v>40000</v>
      </c>
      <c r="I11" s="241">
        <f t="shared" si="2"/>
        <v>43000</v>
      </c>
    </row>
    <row r="12" spans="1:10" ht="20.100000000000001" customHeight="1" x14ac:dyDescent="0.2">
      <c r="A12" s="69" t="s">
        <v>70</v>
      </c>
      <c r="B12" s="389" t="s">
        <v>115</v>
      </c>
      <c r="C12" s="389"/>
      <c r="D12" s="241">
        <f t="shared" si="0"/>
        <v>153000</v>
      </c>
      <c r="E12" s="105">
        <v>47000</v>
      </c>
      <c r="F12" s="105">
        <v>47000</v>
      </c>
      <c r="G12" s="341">
        <v>47000</v>
      </c>
      <c r="H12" s="241">
        <f t="shared" si="1"/>
        <v>51000</v>
      </c>
      <c r="I12" s="241">
        <f t="shared" si="2"/>
        <v>55000</v>
      </c>
    </row>
    <row r="13" spans="1:10" ht="20.100000000000001" customHeight="1" x14ac:dyDescent="0.2">
      <c r="A13" s="69" t="s">
        <v>71</v>
      </c>
      <c r="B13" s="389" t="s">
        <v>183</v>
      </c>
      <c r="C13" s="389"/>
      <c r="D13" s="241">
        <f t="shared" si="0"/>
        <v>456000</v>
      </c>
      <c r="E13" s="105">
        <v>90000</v>
      </c>
      <c r="F13" s="300">
        <f>96000+180000</f>
        <v>276000</v>
      </c>
      <c r="G13" s="341">
        <v>276000</v>
      </c>
      <c r="H13" s="241">
        <v>100000</v>
      </c>
      <c r="I13" s="241">
        <v>80000</v>
      </c>
    </row>
    <row r="14" spans="1:10" ht="20.100000000000001" customHeight="1" x14ac:dyDescent="0.2">
      <c r="A14" s="69" t="s">
        <v>137</v>
      </c>
      <c r="B14" s="389" t="s">
        <v>241</v>
      </c>
      <c r="C14" s="389"/>
      <c r="D14" s="241">
        <f>G14+H14+I14</f>
        <v>7500</v>
      </c>
      <c r="E14" s="105">
        <v>2500</v>
      </c>
      <c r="F14" s="105">
        <v>2500</v>
      </c>
      <c r="G14" s="341">
        <v>2500</v>
      </c>
      <c r="H14" s="105">
        <v>2500</v>
      </c>
      <c r="I14" s="105">
        <v>2500</v>
      </c>
    </row>
    <row r="15" spans="1:10" ht="20.100000000000001" customHeight="1" x14ac:dyDescent="0.2">
      <c r="A15" s="397" t="s">
        <v>261</v>
      </c>
      <c r="B15" s="397"/>
      <c r="C15" s="397"/>
      <c r="D15" s="245">
        <f>SUM(D4:D14)</f>
        <v>5997500</v>
      </c>
      <c r="E15" s="245">
        <f t="shared" ref="E15:I15" si="3">SUM(E4:E14)</f>
        <v>1802500</v>
      </c>
      <c r="F15" s="245">
        <f t="shared" si="3"/>
        <v>1999500</v>
      </c>
      <c r="G15" s="245">
        <f>SUM(G4:G14)</f>
        <v>1969500</v>
      </c>
      <c r="H15" s="245">
        <f t="shared" si="3"/>
        <v>1950500</v>
      </c>
      <c r="I15" s="245">
        <f t="shared" si="3"/>
        <v>2077500</v>
      </c>
    </row>
    <row r="16" spans="1:10" ht="20.100000000000001" customHeight="1" x14ac:dyDescent="0.2">
      <c r="A16" s="398" t="s">
        <v>420</v>
      </c>
      <c r="B16" s="399"/>
      <c r="C16" s="399"/>
      <c r="D16" s="399"/>
      <c r="E16" s="399"/>
      <c r="F16" s="342">
        <v>1999500</v>
      </c>
      <c r="G16" s="342">
        <v>1969500</v>
      </c>
      <c r="H16" s="342">
        <f>H17+H18</f>
        <v>1950500</v>
      </c>
      <c r="I16" s="342">
        <f>I17+I18</f>
        <v>2077500</v>
      </c>
    </row>
    <row r="17" spans="1:10" ht="20.100000000000001" customHeight="1" x14ac:dyDescent="0.2">
      <c r="A17" s="400" t="s">
        <v>422</v>
      </c>
      <c r="B17" s="401"/>
      <c r="C17" s="401"/>
      <c r="D17" s="401"/>
      <c r="E17" s="402"/>
      <c r="F17" s="341">
        <f>F15-F18</f>
        <v>1869500</v>
      </c>
      <c r="G17" s="341">
        <f>G16-G18</f>
        <v>1839500</v>
      </c>
      <c r="H17" s="341">
        <f>H15-H18</f>
        <v>1850500</v>
      </c>
      <c r="I17" s="341">
        <f>I15-I18</f>
        <v>1997500</v>
      </c>
    </row>
    <row r="18" spans="1:10" ht="20.100000000000001" customHeight="1" x14ac:dyDescent="0.2">
      <c r="A18" s="400" t="s">
        <v>456</v>
      </c>
      <c r="B18" s="401"/>
      <c r="C18" s="401"/>
      <c r="D18" s="401"/>
      <c r="E18" s="402"/>
      <c r="F18" s="105">
        <v>130000</v>
      </c>
      <c r="G18" s="341">
        <v>130000</v>
      </c>
      <c r="H18" s="341">
        <v>100000</v>
      </c>
      <c r="I18" s="341">
        <v>80000</v>
      </c>
    </row>
    <row r="19" spans="1:10" ht="20.100000000000001" customHeight="1" x14ac:dyDescent="0.2">
      <c r="A19" s="403"/>
      <c r="B19" s="404"/>
      <c r="C19" s="404"/>
      <c r="D19" s="404"/>
      <c r="E19" s="404"/>
      <c r="F19" s="404"/>
      <c r="G19" s="404"/>
      <c r="H19" s="404"/>
      <c r="I19" s="405"/>
    </row>
    <row r="20" spans="1:10" ht="20.100000000000001" customHeight="1" x14ac:dyDescent="0.2">
      <c r="A20" s="306" t="s">
        <v>124</v>
      </c>
      <c r="B20" s="396" t="s">
        <v>188</v>
      </c>
      <c r="C20" s="396"/>
      <c r="D20" s="396"/>
      <c r="E20" s="396"/>
      <c r="F20" s="396"/>
      <c r="G20" s="396"/>
      <c r="H20" s="396"/>
      <c r="I20" s="396"/>
    </row>
    <row r="21" spans="1:10" ht="20.100000000000001" customHeight="1" x14ac:dyDescent="0.2">
      <c r="A21" s="69" t="s">
        <v>16</v>
      </c>
      <c r="B21" s="389" t="s">
        <v>107</v>
      </c>
      <c r="C21" s="389"/>
      <c r="D21" s="241">
        <f t="shared" ref="D21:D23" si="4">G21+H21+I21</f>
        <v>495000</v>
      </c>
      <c r="E21" s="105">
        <v>220000</v>
      </c>
      <c r="F21" s="105">
        <v>220000</v>
      </c>
      <c r="G21" s="341">
        <v>0</v>
      </c>
      <c r="H21" s="105">
        <f>ROUND(E21*1.08,-3)</f>
        <v>238000</v>
      </c>
      <c r="I21" s="105">
        <f t="shared" ref="I21:I23" si="5">ROUND(H21*1.08,-3)</f>
        <v>257000</v>
      </c>
    </row>
    <row r="22" spans="1:10" ht="20.100000000000001" customHeight="1" x14ac:dyDescent="0.2">
      <c r="A22" s="69" t="s">
        <v>36</v>
      </c>
      <c r="B22" s="395" t="s">
        <v>110</v>
      </c>
      <c r="C22" s="395"/>
      <c r="D22" s="241">
        <f t="shared" si="4"/>
        <v>23000</v>
      </c>
      <c r="E22" s="105">
        <v>10000</v>
      </c>
      <c r="F22" s="105">
        <v>10000</v>
      </c>
      <c r="G22" s="341">
        <v>0</v>
      </c>
      <c r="H22" s="105">
        <f>ROUND(E22*1.08,-3)</f>
        <v>11000</v>
      </c>
      <c r="I22" s="105">
        <f t="shared" si="5"/>
        <v>12000</v>
      </c>
    </row>
    <row r="23" spans="1:10" ht="20.100000000000001" customHeight="1" x14ac:dyDescent="0.2">
      <c r="A23" s="69" t="s">
        <v>20</v>
      </c>
      <c r="B23" s="389" t="s">
        <v>109</v>
      </c>
      <c r="C23" s="389"/>
      <c r="D23" s="241">
        <f t="shared" si="4"/>
        <v>179000</v>
      </c>
      <c r="E23" s="105">
        <v>80000</v>
      </c>
      <c r="F23" s="105">
        <v>80000</v>
      </c>
      <c r="G23" s="341">
        <v>0</v>
      </c>
      <c r="H23" s="105">
        <f>ROUND(E23*1.08,-3)</f>
        <v>86000</v>
      </c>
      <c r="I23" s="105">
        <f t="shared" si="5"/>
        <v>93000</v>
      </c>
    </row>
    <row r="24" spans="1:10" ht="20.100000000000001" customHeight="1" x14ac:dyDescent="0.2">
      <c r="A24" s="397" t="s">
        <v>428</v>
      </c>
      <c r="B24" s="397"/>
      <c r="C24" s="397"/>
      <c r="D24" s="245">
        <f>SUM(D21:D23)</f>
        <v>697000</v>
      </c>
      <c r="E24" s="245">
        <f t="shared" ref="E24:I24" si="6">SUM(E21:E23)</f>
        <v>310000</v>
      </c>
      <c r="F24" s="245">
        <f t="shared" si="6"/>
        <v>310000</v>
      </c>
      <c r="G24" s="245">
        <v>0</v>
      </c>
      <c r="H24" s="245">
        <f t="shared" si="6"/>
        <v>335000</v>
      </c>
      <c r="I24" s="245">
        <f t="shared" si="6"/>
        <v>362000</v>
      </c>
    </row>
    <row r="25" spans="1:10" ht="20.100000000000001" customHeight="1" x14ac:dyDescent="0.2">
      <c r="A25" s="398" t="s">
        <v>420</v>
      </c>
      <c r="B25" s="399"/>
      <c r="C25" s="399"/>
      <c r="D25" s="399"/>
      <c r="E25" s="399"/>
      <c r="F25" s="342">
        <v>310000</v>
      </c>
      <c r="G25" s="342">
        <v>0</v>
      </c>
      <c r="H25" s="342">
        <v>335000</v>
      </c>
      <c r="I25" s="342">
        <v>362000</v>
      </c>
    </row>
    <row r="26" spans="1:10" ht="20.100000000000001" customHeight="1" x14ac:dyDescent="0.2">
      <c r="A26" s="400" t="s">
        <v>457</v>
      </c>
      <c r="B26" s="401"/>
      <c r="C26" s="401"/>
      <c r="D26" s="401"/>
      <c r="E26" s="402"/>
      <c r="F26" s="341">
        <v>310000</v>
      </c>
      <c r="G26" s="341">
        <v>0</v>
      </c>
      <c r="H26" s="341">
        <v>335000</v>
      </c>
      <c r="I26" s="341">
        <v>362000</v>
      </c>
    </row>
    <row r="27" spans="1:10" ht="20.100000000000001" customHeight="1" x14ac:dyDescent="0.2">
      <c r="A27" s="403"/>
      <c r="B27" s="404"/>
      <c r="C27" s="404"/>
      <c r="D27" s="404"/>
      <c r="E27" s="404"/>
      <c r="F27" s="404"/>
      <c r="G27" s="404"/>
      <c r="H27" s="404"/>
      <c r="I27" s="405"/>
    </row>
    <row r="28" spans="1:10" ht="20.100000000000001" customHeight="1" x14ac:dyDescent="0.2">
      <c r="A28" s="306" t="s">
        <v>163</v>
      </c>
      <c r="B28" s="396" t="s">
        <v>189</v>
      </c>
      <c r="C28" s="396"/>
      <c r="D28" s="396"/>
      <c r="E28" s="396"/>
      <c r="F28" s="396"/>
      <c r="G28" s="396"/>
      <c r="H28" s="396"/>
      <c r="I28" s="396"/>
    </row>
    <row r="29" spans="1:10" ht="20.100000000000001" customHeight="1" x14ac:dyDescent="0.2">
      <c r="A29" s="69" t="s">
        <v>50</v>
      </c>
      <c r="B29" s="389" t="s">
        <v>109</v>
      </c>
      <c r="C29" s="389"/>
      <c r="D29" s="241">
        <f t="shared" ref="D29:D30" si="7">G29+H29+I29</f>
        <v>77000</v>
      </c>
      <c r="E29" s="105">
        <f>2500*12</f>
        <v>30000</v>
      </c>
      <c r="F29" s="105">
        <v>30000</v>
      </c>
      <c r="G29" s="341">
        <v>10000</v>
      </c>
      <c r="H29" s="105">
        <f>ROUND(E29*1.08,-3)</f>
        <v>32000</v>
      </c>
      <c r="I29" s="105">
        <f>ROUND(H29*1.08,-3)</f>
        <v>35000</v>
      </c>
    </row>
    <row r="30" spans="1:10" ht="20.100000000000001" customHeight="1" x14ac:dyDescent="0.2">
      <c r="A30" s="69" t="s">
        <v>18</v>
      </c>
      <c r="B30" s="395" t="s">
        <v>110</v>
      </c>
      <c r="C30" s="395"/>
      <c r="D30" s="241">
        <f t="shared" si="7"/>
        <v>21100</v>
      </c>
      <c r="E30" s="308">
        <v>0</v>
      </c>
      <c r="F30" s="308">
        <v>8000</v>
      </c>
      <c r="G30" s="341">
        <v>2100</v>
      </c>
      <c r="H30" s="308">
        <v>9000</v>
      </c>
      <c r="I30" s="308">
        <f>ROUND(H30*1.08,-3)</f>
        <v>10000</v>
      </c>
    </row>
    <row r="31" spans="1:10" ht="20.100000000000001" customHeight="1" x14ac:dyDescent="0.2">
      <c r="A31" s="397" t="s">
        <v>261</v>
      </c>
      <c r="B31" s="397"/>
      <c r="C31" s="397"/>
      <c r="D31" s="75">
        <f>SUM(D29:D30)</f>
        <v>98100</v>
      </c>
      <c r="E31" s="305">
        <f t="shared" ref="E31:I31" si="8">SUM(E29:E30)</f>
        <v>30000</v>
      </c>
      <c r="F31" s="305">
        <f t="shared" si="8"/>
        <v>38000</v>
      </c>
      <c r="G31" s="342">
        <f t="shared" si="8"/>
        <v>12100</v>
      </c>
      <c r="H31" s="305">
        <f t="shared" si="8"/>
        <v>41000</v>
      </c>
      <c r="I31" s="305">
        <f t="shared" si="8"/>
        <v>45000</v>
      </c>
      <c r="J31" s="243"/>
    </row>
    <row r="32" spans="1:10" ht="20.100000000000001" customHeight="1" x14ac:dyDescent="0.2">
      <c r="A32" s="398" t="s">
        <v>420</v>
      </c>
      <c r="B32" s="399"/>
      <c r="C32" s="399"/>
      <c r="D32" s="399"/>
      <c r="E32" s="399"/>
      <c r="F32" s="342">
        <v>38000</v>
      </c>
      <c r="G32" s="342">
        <v>12100</v>
      </c>
      <c r="H32" s="342">
        <f>H33+H34</f>
        <v>41000</v>
      </c>
      <c r="I32" s="342">
        <f>I33+I34</f>
        <v>45000</v>
      </c>
      <c r="J32" s="243"/>
    </row>
    <row r="33" spans="1:10" ht="20.100000000000001" customHeight="1" x14ac:dyDescent="0.2">
      <c r="A33" s="400" t="s">
        <v>422</v>
      </c>
      <c r="B33" s="401"/>
      <c r="C33" s="401"/>
      <c r="D33" s="401"/>
      <c r="E33" s="402"/>
      <c r="F33" s="341">
        <v>8000</v>
      </c>
      <c r="G33" s="341">
        <v>2100</v>
      </c>
      <c r="H33" s="341">
        <f>H31-H34</f>
        <v>9000</v>
      </c>
      <c r="I33" s="341">
        <f>I31-I34</f>
        <v>10000</v>
      </c>
      <c r="J33" s="243"/>
    </row>
    <row r="34" spans="1:10" ht="20.100000000000001" customHeight="1" x14ac:dyDescent="0.2">
      <c r="A34" s="400" t="s">
        <v>457</v>
      </c>
      <c r="B34" s="401"/>
      <c r="C34" s="401"/>
      <c r="D34" s="401"/>
      <c r="E34" s="402"/>
      <c r="F34" s="308">
        <v>30000</v>
      </c>
      <c r="G34" s="341">
        <v>10000</v>
      </c>
      <c r="H34" s="341">
        <v>32000</v>
      </c>
      <c r="I34" s="341">
        <v>35000</v>
      </c>
      <c r="J34" s="243"/>
    </row>
    <row r="35" spans="1:10" ht="20.100000000000001" customHeight="1" x14ac:dyDescent="0.2">
      <c r="A35" s="406"/>
      <c r="B35" s="399"/>
      <c r="C35" s="399"/>
      <c r="D35" s="399"/>
      <c r="E35" s="399"/>
      <c r="F35" s="399"/>
      <c r="G35" s="399"/>
      <c r="H35" s="399"/>
      <c r="I35" s="407"/>
    </row>
    <row r="36" spans="1:10" ht="20.100000000000001" customHeight="1" x14ac:dyDescent="0.2">
      <c r="A36" s="229" t="s">
        <v>164</v>
      </c>
      <c r="B36" s="396" t="s">
        <v>117</v>
      </c>
      <c r="C36" s="396"/>
      <c r="D36" s="396"/>
      <c r="E36" s="396"/>
      <c r="F36" s="396"/>
      <c r="G36" s="396"/>
      <c r="H36" s="396"/>
      <c r="I36" s="396"/>
    </row>
    <row r="37" spans="1:10" ht="20.100000000000001" customHeight="1" x14ac:dyDescent="0.2">
      <c r="A37" s="69" t="s">
        <v>16</v>
      </c>
      <c r="B37" s="389" t="s">
        <v>169</v>
      </c>
      <c r="C37" s="389"/>
      <c r="D37" s="241">
        <f t="shared" ref="D37:D38" si="9">G37+H37+I37</f>
        <v>195000</v>
      </c>
      <c r="E37" s="105">
        <v>60000</v>
      </c>
      <c r="F37" s="105">
        <v>60000</v>
      </c>
      <c r="G37" s="341">
        <v>60000</v>
      </c>
      <c r="H37" s="105">
        <f>ROUND(E37+E37*8%,-3)</f>
        <v>65000</v>
      </c>
      <c r="I37" s="105">
        <f>ROUND(H37+8%*H37,-3)</f>
        <v>70000</v>
      </c>
    </row>
    <row r="38" spans="1:10" s="106" customFormat="1" ht="20.100000000000001" customHeight="1" x14ac:dyDescent="0.2">
      <c r="A38" s="69" t="s">
        <v>36</v>
      </c>
      <c r="B38" s="411" t="s">
        <v>190</v>
      </c>
      <c r="C38" s="412"/>
      <c r="D38" s="241">
        <f t="shared" si="9"/>
        <v>120000</v>
      </c>
      <c r="E38" s="105">
        <v>100000</v>
      </c>
      <c r="F38" s="105">
        <v>120000</v>
      </c>
      <c r="G38" s="341">
        <v>120000</v>
      </c>
      <c r="H38" s="105">
        <v>0</v>
      </c>
      <c r="I38" s="105">
        <v>0</v>
      </c>
    </row>
    <row r="39" spans="1:10" ht="20.100000000000001" customHeight="1" x14ac:dyDescent="0.2">
      <c r="A39" s="408" t="s">
        <v>118</v>
      </c>
      <c r="B39" s="408"/>
      <c r="C39" s="408"/>
      <c r="D39" s="245">
        <f>SUM(D37:D38)</f>
        <v>315000</v>
      </c>
      <c r="E39" s="245">
        <f>SUM(E37:E38)</f>
        <v>160000</v>
      </c>
      <c r="F39" s="245">
        <f>SUM(F37:F38)</f>
        <v>180000</v>
      </c>
      <c r="G39" s="296">
        <v>180000</v>
      </c>
      <c r="H39" s="296">
        <f>SUM(H37:H38)</f>
        <v>65000</v>
      </c>
      <c r="I39" s="296">
        <f>SUM(I37:I38)</f>
        <v>70000</v>
      </c>
    </row>
    <row r="40" spans="1:10" ht="20.100000000000001" customHeight="1" x14ac:dyDescent="0.2">
      <c r="A40" s="398" t="s">
        <v>420</v>
      </c>
      <c r="B40" s="399"/>
      <c r="C40" s="399"/>
      <c r="D40" s="399"/>
      <c r="E40" s="399"/>
      <c r="F40" s="342">
        <v>180000</v>
      </c>
      <c r="G40" s="342">
        <v>180000</v>
      </c>
      <c r="H40" s="342">
        <v>65000</v>
      </c>
      <c r="I40" s="342">
        <v>70000</v>
      </c>
    </row>
    <row r="41" spans="1:10" ht="20.100000000000001" customHeight="1" x14ac:dyDescent="0.2">
      <c r="A41" s="400" t="s">
        <v>422</v>
      </c>
      <c r="B41" s="401"/>
      <c r="C41" s="401"/>
      <c r="D41" s="401"/>
      <c r="E41" s="402"/>
      <c r="F41" s="341">
        <v>180000</v>
      </c>
      <c r="G41" s="341">
        <v>180000</v>
      </c>
      <c r="H41" s="341">
        <v>65000</v>
      </c>
      <c r="I41" s="341">
        <v>70000</v>
      </c>
    </row>
    <row r="42" spans="1:10" ht="20.100000000000001" customHeight="1" x14ac:dyDescent="0.2">
      <c r="A42" s="409"/>
      <c r="B42" s="409"/>
      <c r="C42" s="409"/>
      <c r="D42" s="409"/>
      <c r="E42" s="409"/>
      <c r="F42" s="409"/>
      <c r="G42" s="410"/>
      <c r="H42" s="410"/>
      <c r="I42" s="410"/>
    </row>
    <row r="43" spans="1:10" ht="30" customHeight="1" x14ac:dyDescent="0.2">
      <c r="A43" s="408" t="s">
        <v>30</v>
      </c>
      <c r="B43" s="408"/>
      <c r="C43" s="408"/>
      <c r="D43" s="245">
        <f>D39+D31+D24+D15</f>
        <v>7107600</v>
      </c>
      <c r="E43" s="245">
        <f t="shared" ref="E43:I43" si="10">E39+E31+E24+E15</f>
        <v>2302500</v>
      </c>
      <c r="F43" s="245">
        <f t="shared" si="10"/>
        <v>2527500</v>
      </c>
      <c r="G43" s="245">
        <f t="shared" si="10"/>
        <v>2161600</v>
      </c>
      <c r="H43" s="245">
        <f t="shared" si="10"/>
        <v>2391500</v>
      </c>
      <c r="I43" s="245">
        <f t="shared" si="10"/>
        <v>2554500</v>
      </c>
      <c r="J43" s="243"/>
    </row>
    <row r="44" spans="1:10" ht="21.75" customHeight="1" x14ac:dyDescent="0.2">
      <c r="B44" s="246"/>
      <c r="C44" s="246"/>
      <c r="D44" s="244"/>
      <c r="E44" s="244"/>
      <c r="F44" s="244"/>
      <c r="G44" s="244"/>
      <c r="H44" s="244"/>
      <c r="I44" s="244"/>
    </row>
    <row r="65" spans="5:5" ht="20.100000000000001" customHeight="1" x14ac:dyDescent="0.2">
      <c r="E65" s="242">
        <v>10000</v>
      </c>
    </row>
  </sheetData>
  <mergeCells count="43">
    <mergeCell ref="A39:C39"/>
    <mergeCell ref="A42:I42"/>
    <mergeCell ref="A43:C43"/>
    <mergeCell ref="B38:C38"/>
    <mergeCell ref="B37:C37"/>
    <mergeCell ref="A40:E40"/>
    <mergeCell ref="A41:E41"/>
    <mergeCell ref="B23:C23"/>
    <mergeCell ref="B29:C29"/>
    <mergeCell ref="A31:C31"/>
    <mergeCell ref="A35:I35"/>
    <mergeCell ref="B36:I36"/>
    <mergeCell ref="B28:I28"/>
    <mergeCell ref="A32:E32"/>
    <mergeCell ref="A25:E25"/>
    <mergeCell ref="A26:E26"/>
    <mergeCell ref="A24:C24"/>
    <mergeCell ref="B30:C30"/>
    <mergeCell ref="A33:E33"/>
    <mergeCell ref="A34:E34"/>
    <mergeCell ref="A27:I27"/>
    <mergeCell ref="B22:C22"/>
    <mergeCell ref="B14:C14"/>
    <mergeCell ref="B13:C13"/>
    <mergeCell ref="B20:I20"/>
    <mergeCell ref="A15:C15"/>
    <mergeCell ref="A16:E16"/>
    <mergeCell ref="A18:E18"/>
    <mergeCell ref="A17:E17"/>
    <mergeCell ref="A19:I19"/>
    <mergeCell ref="B10:C10"/>
    <mergeCell ref="B11:C11"/>
    <mergeCell ref="B12:C12"/>
    <mergeCell ref="B21:C21"/>
    <mergeCell ref="B1:C1"/>
    <mergeCell ref="B9:C9"/>
    <mergeCell ref="A2:I2"/>
    <mergeCell ref="B3:I3"/>
    <mergeCell ref="B4:C4"/>
    <mergeCell ref="B5:C5"/>
    <mergeCell ref="B6:C6"/>
    <mergeCell ref="B7:C7"/>
    <mergeCell ref="B8:C8"/>
  </mergeCells>
  <pageMargins left="0.62992125984251968" right="0.15748031496062992" top="1.1417322834645669" bottom="0.55118110236220474" header="0.55118110236220474" footer="0.27559055118110237"/>
  <pageSetup paperSize="9" scale="70" orientation="portrait" r:id="rId1"/>
  <headerFooter alignWithMargins="0">
    <oddHeader xml:space="preserve">&amp;CJEDINSTVENI UPRAVNI ODJEL I OPĆINSKA TIJELA
</oddHeader>
  </headerFooter>
  <rowBreaks count="1" manualBreakCount="1">
    <brk id="43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"/>
  <sheetViews>
    <sheetView view="pageBreakPreview" zoomScale="130" zoomScaleNormal="100" zoomScaleSheetLayoutView="130" workbookViewId="0">
      <pane ySplit="2" topLeftCell="A3" activePane="bottomLeft" state="frozen"/>
      <selection activeCell="Y7" sqref="Y7:Y8"/>
      <selection pane="bottomLeft" activeCell="N6" sqref="N6"/>
    </sheetView>
  </sheetViews>
  <sheetFormatPr defaultColWidth="9.140625" defaultRowHeight="20.100000000000001" customHeight="1" x14ac:dyDescent="0.2"/>
  <cols>
    <col min="1" max="1" width="11.7109375" style="4" customWidth="1"/>
    <col min="2" max="3" width="11.7109375" style="2" customWidth="1"/>
    <col min="4" max="9" width="11.7109375" style="4" customWidth="1"/>
    <col min="10" max="16384" width="9.140625" style="4"/>
  </cols>
  <sheetData>
    <row r="1" spans="1:9" s="3" customFormat="1" ht="20.100000000000001" customHeight="1" x14ac:dyDescent="0.2">
      <c r="A1" s="624" t="s">
        <v>31</v>
      </c>
      <c r="B1" s="625" t="s">
        <v>106</v>
      </c>
      <c r="C1" s="625"/>
      <c r="D1" s="625" t="s">
        <v>8</v>
      </c>
      <c r="E1" s="622" t="s">
        <v>209</v>
      </c>
      <c r="F1" s="618" t="s">
        <v>431</v>
      </c>
      <c r="G1" s="618" t="s">
        <v>462</v>
      </c>
      <c r="H1" s="622" t="s">
        <v>228</v>
      </c>
      <c r="I1" s="622" t="s">
        <v>235</v>
      </c>
    </row>
    <row r="2" spans="1:9" s="3" customFormat="1" ht="20.100000000000001" customHeight="1" x14ac:dyDescent="0.2">
      <c r="A2" s="624"/>
      <c r="B2" s="625"/>
      <c r="C2" s="625"/>
      <c r="D2" s="625"/>
      <c r="E2" s="619"/>
      <c r="F2" s="619"/>
      <c r="G2" s="619"/>
      <c r="H2" s="619"/>
      <c r="I2" s="619"/>
    </row>
    <row r="3" spans="1:9" ht="20.100000000000001" customHeight="1" x14ac:dyDescent="0.2">
      <c r="A3" s="623"/>
      <c r="B3" s="623"/>
      <c r="C3" s="623"/>
      <c r="D3" s="623"/>
      <c r="E3" s="623"/>
      <c r="F3" s="623"/>
      <c r="G3" s="623"/>
      <c r="H3" s="623"/>
      <c r="I3" s="623"/>
    </row>
    <row r="4" spans="1:9" ht="30" customHeight="1" x14ac:dyDescent="0.2">
      <c r="A4" s="371" t="s">
        <v>50</v>
      </c>
      <c r="B4" s="615" t="s">
        <v>177</v>
      </c>
      <c r="C4" s="616"/>
      <c r="D4" s="372">
        <f>'JUO I OPĆINSKA TIJELA'!D43</f>
        <v>7107600</v>
      </c>
      <c r="E4" s="372">
        <f>'JUO I OPĆINSKA TIJELA'!E43</f>
        <v>2302500</v>
      </c>
      <c r="F4" s="372">
        <f>'JUO I OPĆINSKA TIJELA'!F43</f>
        <v>2527500</v>
      </c>
      <c r="G4" s="372">
        <f>'JUO I OPĆINSKA TIJELA'!G43</f>
        <v>2161600</v>
      </c>
      <c r="H4" s="372">
        <f>'JUO I OPĆINSKA TIJELA'!H43</f>
        <v>2391500</v>
      </c>
      <c r="I4" s="372">
        <f>'JUO I OPĆINSKA TIJELA'!I43</f>
        <v>2554500</v>
      </c>
    </row>
    <row r="5" spans="1:9" ht="30" customHeight="1" x14ac:dyDescent="0.2">
      <c r="A5" s="371" t="s">
        <v>18</v>
      </c>
      <c r="B5" s="615" t="s">
        <v>355</v>
      </c>
      <c r="C5" s="616"/>
      <c r="D5" s="372">
        <f>'ZAŠTITA DOBARA I STANOVNIŠTVA '!D20</f>
        <v>634300</v>
      </c>
      <c r="E5" s="372">
        <f>'ZAŠTITA DOBARA I STANOVNIŠTVA '!E20</f>
        <v>203700</v>
      </c>
      <c r="F5" s="372">
        <f>'ZAŠTITA DOBARA I STANOVNIŠTVA '!F20</f>
        <v>218700</v>
      </c>
      <c r="G5" s="372">
        <f>'ZAŠTITA DOBARA I STANOVNIŠTVA '!G20</f>
        <v>180300</v>
      </c>
      <c r="H5" s="372">
        <f>'ZAŠTITA DOBARA I STANOVNIŠTVA '!H20</f>
        <v>235000</v>
      </c>
      <c r="I5" s="372">
        <f>'ZAŠTITA DOBARA I STANOVNIŠTVA '!I20</f>
        <v>219000</v>
      </c>
    </row>
    <row r="6" spans="1:9" ht="30" customHeight="1" x14ac:dyDescent="0.2">
      <c r="A6" s="371" t="s">
        <v>55</v>
      </c>
      <c r="B6" s="615" t="s">
        <v>178</v>
      </c>
      <c r="C6" s="616"/>
      <c r="D6" s="372">
        <f>'DRUŠTVENE DJELATNOSTI '!D84</f>
        <v>3431700</v>
      </c>
      <c r="E6" s="372">
        <f>'DRUŠTVENE DJELATNOSTI '!E84</f>
        <v>937800</v>
      </c>
      <c r="F6" s="372">
        <f>'DRUŠTVENE DJELATNOSTI '!F84</f>
        <v>967900</v>
      </c>
      <c r="G6" s="372">
        <f>'DRUŠTVENE DJELATNOSTI '!G84</f>
        <v>960900</v>
      </c>
      <c r="H6" s="372">
        <f>'DRUŠTVENE DJELATNOSTI '!H84</f>
        <v>1189500</v>
      </c>
      <c r="I6" s="372">
        <f>'DRUŠTVENE DJELATNOSTI '!I84</f>
        <v>1281300</v>
      </c>
    </row>
    <row r="7" spans="1:9" ht="30" customHeight="1" x14ac:dyDescent="0.2">
      <c r="A7" s="371" t="s">
        <v>56</v>
      </c>
      <c r="B7" s="615" t="s">
        <v>179</v>
      </c>
      <c r="C7" s="616"/>
      <c r="D7" s="372">
        <f>'KOMUNALNA INFRASTRUKTURA'!E123</f>
        <v>26536450</v>
      </c>
      <c r="E7" s="372">
        <f>'KOMUNALNA INFRASTRUKTURA'!F123</f>
        <v>14678450</v>
      </c>
      <c r="F7" s="372">
        <f>'KOMUNALNA INFRASTRUKTURA'!G123</f>
        <v>5594950</v>
      </c>
      <c r="G7" s="372">
        <f>'KOMUNALNA INFRASTRUKTURA'!H123</f>
        <v>4106000</v>
      </c>
      <c r="H7" s="372">
        <f>'KOMUNALNA INFRASTRUKTURA'!I123</f>
        <v>12109450</v>
      </c>
      <c r="I7" s="372">
        <f>'KOMUNALNA INFRASTRUKTURA'!J123</f>
        <v>10301000</v>
      </c>
    </row>
    <row r="8" spans="1:9" ht="30" customHeight="1" x14ac:dyDescent="0.2">
      <c r="A8" s="371" t="s">
        <v>57</v>
      </c>
      <c r="B8" s="617" t="s">
        <v>432</v>
      </c>
      <c r="C8" s="616"/>
      <c r="D8" s="372">
        <f>'UNAPREĐENJE STANOVANJA I ZAJ.'!D339</f>
        <v>28679600</v>
      </c>
      <c r="E8" s="372">
        <f>'UNAPREĐENJE STANOVANJA I ZAJ.'!E339</f>
        <v>15702250</v>
      </c>
      <c r="F8" s="372">
        <f>'UNAPREĐENJE STANOVANJA I ZAJ.'!F339</f>
        <v>10700100</v>
      </c>
      <c r="G8" s="372">
        <f>'UNAPREĐENJE STANOVANJA I ZAJ.'!G339</f>
        <v>2522200</v>
      </c>
      <c r="H8" s="372">
        <f>'UNAPREĐENJE STANOVANJA I ZAJ.'!H339</f>
        <v>12564200</v>
      </c>
      <c r="I8" s="372">
        <f>'UNAPREĐENJE STANOVANJA I ZAJ.'!I339</f>
        <v>5415300</v>
      </c>
    </row>
    <row r="9" spans="1:9" ht="30" customHeight="1" x14ac:dyDescent="0.2">
      <c r="A9" s="371" t="s">
        <v>25</v>
      </c>
      <c r="B9" s="615" t="s">
        <v>180</v>
      </c>
      <c r="C9" s="616"/>
      <c r="D9" s="372">
        <f>GOSPODARSTVO!D93</f>
        <v>11609000</v>
      </c>
      <c r="E9" s="372">
        <f>GOSPODARSTVO!E93</f>
        <v>10443800</v>
      </c>
      <c r="F9" s="372">
        <f>GOSPODARSTVO!F93</f>
        <v>8233200</v>
      </c>
      <c r="G9" s="372">
        <f>GOSPODARSTVO!G93</f>
        <v>725200</v>
      </c>
      <c r="H9" s="372">
        <f>GOSPODARSTVO!H93</f>
        <v>8814600</v>
      </c>
      <c r="I9" s="372">
        <f>GOSPODARSTVO!I93</f>
        <v>1479200</v>
      </c>
    </row>
    <row r="10" spans="1:9" ht="20.100000000000001" customHeight="1" x14ac:dyDescent="0.2">
      <c r="A10" s="620"/>
      <c r="B10" s="621"/>
      <c r="C10" s="621"/>
      <c r="D10" s="621"/>
      <c r="E10" s="621"/>
      <c r="F10" s="621"/>
      <c r="G10" s="621"/>
      <c r="H10" s="621"/>
      <c r="I10" s="621"/>
    </row>
    <row r="11" spans="1:9" ht="30" customHeight="1" x14ac:dyDescent="0.2">
      <c r="A11" s="612" t="s">
        <v>181</v>
      </c>
      <c r="B11" s="613"/>
      <c r="C11" s="614"/>
      <c r="D11" s="372">
        <f>SUM(D4:D9)</f>
        <v>77998650</v>
      </c>
      <c r="E11" s="372">
        <f>SUM(E4+E5+E6+E7+E8+E9)</f>
        <v>44268500</v>
      </c>
      <c r="F11" s="372">
        <f>SUM(F4+F5+F6+F7+F8+F9)</f>
        <v>28242350</v>
      </c>
      <c r="G11" s="372">
        <f>SUM(G4+G5+G6+G7+G8+G9)</f>
        <v>10656200</v>
      </c>
      <c r="H11" s="372">
        <f>SUM(H4:H9)</f>
        <v>37304250</v>
      </c>
      <c r="I11" s="372">
        <f t="shared" ref="I11" si="0">SUM(I4:I9)</f>
        <v>21250300</v>
      </c>
    </row>
    <row r="15" spans="1:9" ht="20.100000000000001" customHeight="1" x14ac:dyDescent="0.2">
      <c r="D15" s="20"/>
    </row>
  </sheetData>
  <mergeCells count="17">
    <mergeCell ref="G1:G2"/>
    <mergeCell ref="A10:I10"/>
    <mergeCell ref="H1:H2"/>
    <mergeCell ref="I1:I2"/>
    <mergeCell ref="A3:I3"/>
    <mergeCell ref="A1:A2"/>
    <mergeCell ref="B1:C2"/>
    <mergeCell ref="D1:D2"/>
    <mergeCell ref="B4:C4"/>
    <mergeCell ref="E1:E2"/>
    <mergeCell ref="F1:F2"/>
    <mergeCell ref="A11:C11"/>
    <mergeCell ref="B5:C5"/>
    <mergeCell ref="B6:C6"/>
    <mergeCell ref="B7:C7"/>
    <mergeCell ref="B8:C8"/>
    <mergeCell ref="B9:C9"/>
  </mergeCells>
  <pageMargins left="0.62992125984251968" right="0.15748031496062992" top="0.47244094488188981" bottom="0.27559055118110237" header="0.27559055118110237" footer="0.27559055118110237"/>
  <pageSetup paperSize="9" scale="90" orientation="portrait" r:id="rId1"/>
  <headerFooter alignWithMargins="0">
    <oddHeader>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54"/>
  <sheetViews>
    <sheetView view="pageBreakPreview" zoomScaleNormal="100" zoomScaleSheetLayoutView="100" workbookViewId="0">
      <selection activeCell="J1" sqref="J1:T1048576"/>
    </sheetView>
  </sheetViews>
  <sheetFormatPr defaultColWidth="9.140625" defaultRowHeight="20.100000000000001" customHeight="1" x14ac:dyDescent="0.2"/>
  <cols>
    <col min="1" max="1" width="5.5703125" style="224" customWidth="1"/>
    <col min="2" max="2" width="15.7109375" style="250" customWidth="1"/>
    <col min="3" max="3" width="20.7109375" style="250" customWidth="1"/>
    <col min="4" max="5" width="14.7109375" style="224" customWidth="1"/>
    <col min="6" max="6" width="14.7109375" style="282" customWidth="1"/>
    <col min="7" max="7" width="14.7109375" style="348" customWidth="1"/>
    <col min="8" max="9" width="14.7109375" style="224" customWidth="1"/>
    <col min="10" max="16384" width="9.140625" style="106"/>
  </cols>
  <sheetData>
    <row r="1" spans="1:9" s="104" customFormat="1" ht="33" customHeight="1" x14ac:dyDescent="0.2">
      <c r="A1" s="63" t="s">
        <v>31</v>
      </c>
      <c r="B1" s="413" t="s">
        <v>168</v>
      </c>
      <c r="C1" s="414"/>
      <c r="D1" s="64" t="s">
        <v>8</v>
      </c>
      <c r="E1" s="65" t="s">
        <v>223</v>
      </c>
      <c r="F1" s="280" t="s">
        <v>375</v>
      </c>
      <c r="G1" s="280" t="s">
        <v>463</v>
      </c>
      <c r="H1" s="65" t="s">
        <v>224</v>
      </c>
      <c r="I1" s="65" t="s">
        <v>235</v>
      </c>
    </row>
    <row r="2" spans="1:9" s="104" customFormat="1" ht="24.75" customHeight="1" x14ac:dyDescent="0.2">
      <c r="A2" s="415"/>
      <c r="B2" s="415"/>
      <c r="C2" s="415"/>
      <c r="D2" s="415"/>
      <c r="E2" s="415"/>
      <c r="F2" s="415"/>
      <c r="G2" s="415"/>
      <c r="H2" s="415"/>
      <c r="I2" s="415"/>
    </row>
    <row r="3" spans="1:9" s="104" customFormat="1" ht="24.95" customHeight="1" x14ac:dyDescent="0.2">
      <c r="A3" s="229" t="s">
        <v>51</v>
      </c>
      <c r="B3" s="396" t="s">
        <v>262</v>
      </c>
      <c r="C3" s="396"/>
      <c r="D3" s="396"/>
      <c r="E3" s="396"/>
      <c r="F3" s="396"/>
      <c r="G3" s="396"/>
      <c r="H3" s="396"/>
      <c r="I3" s="396"/>
    </row>
    <row r="4" spans="1:9" ht="24.95" customHeight="1" x14ac:dyDescent="0.2">
      <c r="A4" s="69" t="s">
        <v>16</v>
      </c>
      <c r="B4" s="389" t="s">
        <v>119</v>
      </c>
      <c r="C4" s="389"/>
      <c r="D4" s="105">
        <f>G4+H4+I4</f>
        <v>500000</v>
      </c>
      <c r="E4" s="105">
        <v>160000</v>
      </c>
      <c r="F4" s="105">
        <v>160000</v>
      </c>
      <c r="G4" s="341">
        <v>160000</v>
      </c>
      <c r="H4" s="105">
        <v>160000</v>
      </c>
      <c r="I4" s="105">
        <v>180000</v>
      </c>
    </row>
    <row r="5" spans="1:9" ht="24.95" customHeight="1" x14ac:dyDescent="0.2">
      <c r="A5" s="69" t="s">
        <v>36</v>
      </c>
      <c r="B5" s="389" t="s">
        <v>120</v>
      </c>
      <c r="C5" s="389"/>
      <c r="D5" s="341">
        <f t="shared" ref="D5:D10" si="0">G5+H5+I5</f>
        <v>4600</v>
      </c>
      <c r="E5" s="105">
        <v>2000</v>
      </c>
      <c r="F5" s="105">
        <v>2000</v>
      </c>
      <c r="G5" s="341">
        <v>0</v>
      </c>
      <c r="H5" s="105">
        <f>ROUND(E5+8%*E5,-2)</f>
        <v>2200</v>
      </c>
      <c r="I5" s="105">
        <f t="shared" ref="I5:I9" si="1">ROUND(H5+8%*H5,-2)</f>
        <v>2400</v>
      </c>
    </row>
    <row r="6" spans="1:9" ht="24.95" customHeight="1" x14ac:dyDescent="0.2">
      <c r="A6" s="69" t="s">
        <v>20</v>
      </c>
      <c r="B6" s="389" t="s">
        <v>121</v>
      </c>
      <c r="C6" s="389"/>
      <c r="D6" s="341">
        <f t="shared" si="0"/>
        <v>33700</v>
      </c>
      <c r="E6" s="105">
        <f>0.5%*3000000</f>
        <v>15000</v>
      </c>
      <c r="F6" s="105">
        <f>0.5%*3000000</f>
        <v>15000</v>
      </c>
      <c r="G6" s="341">
        <v>0</v>
      </c>
      <c r="H6" s="105">
        <f>ROUND(E6+8%*E6,-2)</f>
        <v>16200</v>
      </c>
      <c r="I6" s="105">
        <f t="shared" ref="I6" si="2">ROUND(H6+8%*H6,-2)</f>
        <v>17500</v>
      </c>
    </row>
    <row r="7" spans="1:9" ht="24.95" customHeight="1" x14ac:dyDescent="0.2">
      <c r="A7" s="69" t="s">
        <v>22</v>
      </c>
      <c r="B7" s="389" t="s">
        <v>122</v>
      </c>
      <c r="C7" s="389"/>
      <c r="D7" s="341">
        <f t="shared" si="0"/>
        <v>13500</v>
      </c>
      <c r="E7" s="105">
        <f>0.2%*3000000</f>
        <v>6000</v>
      </c>
      <c r="F7" s="105">
        <f>0.2%*3000000</f>
        <v>6000</v>
      </c>
      <c r="G7" s="341">
        <v>0</v>
      </c>
      <c r="H7" s="105">
        <f>ROUND(E7+8%*E7,-2)</f>
        <v>6500</v>
      </c>
      <c r="I7" s="105">
        <f t="shared" si="1"/>
        <v>7000</v>
      </c>
    </row>
    <row r="8" spans="1:9" ht="24.95" customHeight="1" x14ac:dyDescent="0.2">
      <c r="A8" s="69" t="s">
        <v>24</v>
      </c>
      <c r="B8" s="389" t="s">
        <v>105</v>
      </c>
      <c r="C8" s="389"/>
      <c r="D8" s="341">
        <f t="shared" si="0"/>
        <v>10400</v>
      </c>
      <c r="E8" s="105">
        <v>0</v>
      </c>
      <c r="F8" s="105">
        <v>0</v>
      </c>
      <c r="G8" s="341">
        <v>0</v>
      </c>
      <c r="H8" s="105">
        <v>5000</v>
      </c>
      <c r="I8" s="105">
        <f t="shared" si="1"/>
        <v>5400</v>
      </c>
    </row>
    <row r="9" spans="1:9" ht="24.95" customHeight="1" x14ac:dyDescent="0.2">
      <c r="A9" s="69" t="s">
        <v>64</v>
      </c>
      <c r="B9" s="389" t="s">
        <v>104</v>
      </c>
      <c r="C9" s="389"/>
      <c r="D9" s="341">
        <f t="shared" si="0"/>
        <v>7500</v>
      </c>
      <c r="E9" s="105">
        <v>2300</v>
      </c>
      <c r="F9" s="105">
        <v>2300</v>
      </c>
      <c r="G9" s="341">
        <v>2300</v>
      </c>
      <c r="H9" s="105">
        <f>ROUND(E9+8%*E9,-2)</f>
        <v>2500</v>
      </c>
      <c r="I9" s="105">
        <f t="shared" si="1"/>
        <v>2700</v>
      </c>
    </row>
    <row r="10" spans="1:9" ht="24.95" customHeight="1" x14ac:dyDescent="0.2">
      <c r="A10" s="69" t="s">
        <v>65</v>
      </c>
      <c r="B10" s="389" t="s">
        <v>408</v>
      </c>
      <c r="C10" s="389"/>
      <c r="D10" s="341">
        <f t="shared" si="0"/>
        <v>30000</v>
      </c>
      <c r="E10" s="105">
        <v>0</v>
      </c>
      <c r="F10" s="105">
        <v>15000</v>
      </c>
      <c r="G10" s="291">
        <v>15000</v>
      </c>
      <c r="H10" s="105">
        <v>15000</v>
      </c>
      <c r="I10" s="105">
        <v>0</v>
      </c>
    </row>
    <row r="11" spans="1:9" ht="24.95" customHeight="1" x14ac:dyDescent="0.2">
      <c r="A11" s="69" t="s">
        <v>67</v>
      </c>
      <c r="B11" s="389" t="s">
        <v>194</v>
      </c>
      <c r="C11" s="389"/>
      <c r="D11" s="341">
        <f>G11+H11+I11</f>
        <v>26000</v>
      </c>
      <c r="E11" s="105">
        <v>0</v>
      </c>
      <c r="F11" s="105">
        <v>0</v>
      </c>
      <c r="G11" s="341">
        <v>0</v>
      </c>
      <c r="H11" s="105">
        <v>26000</v>
      </c>
      <c r="I11" s="105">
        <v>0</v>
      </c>
    </row>
    <row r="12" spans="1:9" ht="24.95" customHeight="1" x14ac:dyDescent="0.2">
      <c r="A12" s="397" t="s">
        <v>9</v>
      </c>
      <c r="B12" s="397"/>
      <c r="C12" s="397"/>
      <c r="D12" s="75">
        <f>SUM(D4:D11)</f>
        <v>625700</v>
      </c>
      <c r="E12" s="75">
        <f>SUM(E4:E11)</f>
        <v>185300</v>
      </c>
      <c r="F12" s="75">
        <f>SUM(F4:F11)</f>
        <v>200300</v>
      </c>
      <c r="G12" s="342">
        <f>SUM(G4:G11)</f>
        <v>177300</v>
      </c>
      <c r="H12" s="75">
        <f t="shared" ref="H12" si="3">SUM(H4:H11)</f>
        <v>233400</v>
      </c>
      <c r="I12" s="75">
        <f>SUM(I4:I11)</f>
        <v>215000</v>
      </c>
    </row>
    <row r="13" spans="1:9" ht="24.95" customHeight="1" x14ac:dyDescent="0.2">
      <c r="A13" s="398" t="s">
        <v>420</v>
      </c>
      <c r="B13" s="399"/>
      <c r="C13" s="399"/>
      <c r="D13" s="399"/>
      <c r="E13" s="399"/>
      <c r="F13" s="75">
        <v>200300</v>
      </c>
      <c r="G13" s="342">
        <v>177300</v>
      </c>
      <c r="H13" s="342">
        <v>218400</v>
      </c>
      <c r="I13" s="342">
        <v>215000</v>
      </c>
    </row>
    <row r="14" spans="1:9" ht="24.95" customHeight="1" x14ac:dyDescent="0.2">
      <c r="A14" s="418" t="s">
        <v>422</v>
      </c>
      <c r="B14" s="419"/>
      <c r="C14" s="419"/>
      <c r="D14" s="419"/>
      <c r="E14" s="420"/>
      <c r="F14" s="105">
        <v>200300</v>
      </c>
      <c r="G14" s="341">
        <v>177300</v>
      </c>
      <c r="H14" s="341">
        <v>218400</v>
      </c>
      <c r="I14" s="341">
        <v>215000</v>
      </c>
    </row>
    <row r="15" spans="1:9" ht="24.95" customHeight="1" x14ac:dyDescent="0.2">
      <c r="A15" s="415"/>
      <c r="B15" s="415"/>
      <c r="C15" s="415"/>
      <c r="D15" s="415"/>
      <c r="E15" s="415"/>
      <c r="F15" s="415"/>
      <c r="G15" s="415"/>
      <c r="H15" s="415"/>
      <c r="I15" s="415"/>
    </row>
    <row r="16" spans="1:9" s="104" customFormat="1" ht="24.95" customHeight="1" x14ac:dyDescent="0.2">
      <c r="A16" s="229" t="s">
        <v>124</v>
      </c>
      <c r="B16" s="396" t="s">
        <v>123</v>
      </c>
      <c r="C16" s="396"/>
      <c r="D16" s="75">
        <f>G16+H16+I16</f>
        <v>8600</v>
      </c>
      <c r="E16" s="75">
        <v>18400</v>
      </c>
      <c r="F16" s="75">
        <v>18400</v>
      </c>
      <c r="G16" s="293">
        <v>3000</v>
      </c>
      <c r="H16" s="293">
        <v>1600</v>
      </c>
      <c r="I16" s="293">
        <v>4000</v>
      </c>
    </row>
    <row r="17" spans="1:9" s="104" customFormat="1" ht="24.95" customHeight="1" x14ac:dyDescent="0.2">
      <c r="A17" s="398" t="s">
        <v>420</v>
      </c>
      <c r="B17" s="399"/>
      <c r="C17" s="399"/>
      <c r="D17" s="399"/>
      <c r="E17" s="399"/>
      <c r="F17" s="342">
        <v>18400</v>
      </c>
      <c r="G17" s="342">
        <v>3000</v>
      </c>
      <c r="H17" s="342">
        <v>1600</v>
      </c>
      <c r="I17" s="342">
        <v>4000</v>
      </c>
    </row>
    <row r="18" spans="1:9" s="104" customFormat="1" ht="24.95" customHeight="1" x14ac:dyDescent="0.2">
      <c r="A18" s="418" t="s">
        <v>422</v>
      </c>
      <c r="B18" s="419"/>
      <c r="C18" s="419"/>
      <c r="D18" s="419"/>
      <c r="E18" s="420"/>
      <c r="F18" s="341">
        <v>18400</v>
      </c>
      <c r="G18" s="341">
        <v>3000</v>
      </c>
      <c r="H18" s="341">
        <v>1600</v>
      </c>
      <c r="I18" s="341">
        <v>4000</v>
      </c>
    </row>
    <row r="19" spans="1:9" ht="24.95" customHeight="1" x14ac:dyDescent="0.2">
      <c r="A19" s="415"/>
      <c r="B19" s="415"/>
      <c r="C19" s="415"/>
      <c r="D19" s="415"/>
      <c r="E19" s="415"/>
      <c r="F19" s="415"/>
      <c r="G19" s="417"/>
      <c r="H19" s="417"/>
      <c r="I19" s="417"/>
    </row>
    <row r="20" spans="1:9" ht="30" customHeight="1" x14ac:dyDescent="0.2">
      <c r="A20" s="397" t="s">
        <v>30</v>
      </c>
      <c r="B20" s="397"/>
      <c r="C20" s="397"/>
      <c r="D20" s="75">
        <f>D12+D16</f>
        <v>634300</v>
      </c>
      <c r="E20" s="75">
        <f t="shared" ref="E20:I20" si="4">E12+E16</f>
        <v>203700</v>
      </c>
      <c r="F20" s="75">
        <f t="shared" si="4"/>
        <v>218700</v>
      </c>
      <c r="G20" s="342">
        <f>G12+G16</f>
        <v>180300</v>
      </c>
      <c r="H20" s="75">
        <f t="shared" si="4"/>
        <v>235000</v>
      </c>
      <c r="I20" s="75">
        <f t="shared" si="4"/>
        <v>219000</v>
      </c>
    </row>
    <row r="21" spans="1:9" ht="20.100000000000001" customHeight="1" x14ac:dyDescent="0.2">
      <c r="A21" s="67"/>
      <c r="B21" s="66"/>
      <c r="C21" s="66"/>
      <c r="D21" s="67"/>
      <c r="E21" s="67"/>
      <c r="F21" s="67"/>
      <c r="G21" s="67"/>
      <c r="H21" s="67"/>
      <c r="I21" s="67"/>
    </row>
    <row r="22" spans="1:9" ht="37.5" customHeight="1" x14ac:dyDescent="0.2">
      <c r="A22" s="416"/>
      <c r="B22" s="416"/>
      <c r="C22" s="416"/>
      <c r="D22" s="416"/>
      <c r="E22" s="416"/>
      <c r="F22" s="416"/>
      <c r="G22" s="416"/>
      <c r="H22" s="416"/>
      <c r="I22" s="416"/>
    </row>
    <row r="23" spans="1:9" ht="20.100000000000001" customHeight="1" x14ac:dyDescent="0.2">
      <c r="A23" s="67"/>
      <c r="B23" s="248"/>
      <c r="C23" s="66"/>
      <c r="D23" s="67"/>
      <c r="E23" s="67"/>
      <c r="F23" s="67"/>
      <c r="G23" s="67"/>
      <c r="H23" s="67"/>
      <c r="I23" s="67"/>
    </row>
    <row r="24" spans="1:9" ht="20.100000000000001" customHeight="1" x14ac:dyDescent="0.2">
      <c r="A24" s="67"/>
      <c r="B24" s="248"/>
      <c r="C24" s="66"/>
      <c r="D24" s="67"/>
      <c r="E24" s="67"/>
      <c r="F24" s="67"/>
      <c r="G24" s="67"/>
      <c r="H24" s="67"/>
      <c r="I24" s="67"/>
    </row>
    <row r="25" spans="1:9" ht="20.100000000000001" customHeight="1" x14ac:dyDescent="0.2">
      <c r="A25" s="67"/>
      <c r="B25" s="66"/>
      <c r="C25" s="66"/>
      <c r="D25" s="67"/>
      <c r="E25" s="67"/>
      <c r="F25" s="67"/>
      <c r="G25" s="67"/>
      <c r="H25" s="67"/>
      <c r="I25" s="67"/>
    </row>
    <row r="26" spans="1:9" ht="20.100000000000001" customHeight="1" x14ac:dyDescent="0.2">
      <c r="A26" s="67"/>
      <c r="B26" s="66"/>
      <c r="C26" s="66"/>
      <c r="D26" s="67"/>
      <c r="E26" s="249"/>
      <c r="F26" s="249"/>
      <c r="G26" s="249"/>
      <c r="H26" s="249"/>
      <c r="I26" s="67"/>
    </row>
    <row r="27" spans="1:9" ht="20.100000000000001" customHeight="1" x14ac:dyDescent="0.2">
      <c r="A27" s="67"/>
      <c r="B27" s="66"/>
      <c r="C27" s="66"/>
      <c r="D27" s="67"/>
      <c r="E27" s="249"/>
      <c r="F27" s="249"/>
      <c r="G27" s="249"/>
      <c r="H27" s="249"/>
      <c r="I27" s="67"/>
    </row>
    <row r="28" spans="1:9" ht="20.100000000000001" customHeight="1" x14ac:dyDescent="0.2">
      <c r="A28" s="67"/>
      <c r="B28" s="66"/>
      <c r="C28" s="66"/>
      <c r="D28" s="67"/>
      <c r="E28" s="67"/>
      <c r="F28" s="67"/>
      <c r="G28" s="67"/>
      <c r="H28" s="67"/>
      <c r="I28" s="67"/>
    </row>
    <row r="29" spans="1:9" ht="20.100000000000001" customHeight="1" x14ac:dyDescent="0.2">
      <c r="A29" s="67"/>
      <c r="B29" s="66"/>
      <c r="C29" s="66"/>
      <c r="D29" s="67"/>
      <c r="E29" s="249"/>
      <c r="F29" s="249"/>
      <c r="G29" s="249"/>
      <c r="H29" s="249"/>
      <c r="I29" s="67"/>
    </row>
    <row r="30" spans="1:9" ht="20.100000000000001" customHeight="1" x14ac:dyDescent="0.2">
      <c r="A30" s="67"/>
      <c r="B30" s="66"/>
      <c r="C30" s="66"/>
      <c r="D30" s="67"/>
      <c r="E30" s="67"/>
      <c r="F30" s="67"/>
      <c r="G30" s="67"/>
      <c r="H30" s="67"/>
      <c r="I30" s="67"/>
    </row>
    <row r="31" spans="1:9" ht="20.100000000000001" customHeight="1" x14ac:dyDescent="0.2">
      <c r="A31" s="67"/>
      <c r="B31" s="66"/>
      <c r="C31" s="66"/>
      <c r="D31" s="67"/>
      <c r="E31" s="67"/>
      <c r="F31" s="67"/>
      <c r="G31" s="67"/>
      <c r="H31" s="67"/>
      <c r="I31" s="67"/>
    </row>
    <row r="32" spans="1:9" ht="20.100000000000001" customHeight="1" x14ac:dyDescent="0.2">
      <c r="A32" s="67"/>
      <c r="B32" s="66"/>
      <c r="C32" s="66"/>
      <c r="D32" s="67"/>
      <c r="E32" s="67"/>
      <c r="F32" s="67"/>
      <c r="G32" s="67"/>
      <c r="H32" s="67"/>
      <c r="I32" s="67"/>
    </row>
    <row r="33" spans="1:9" ht="20.100000000000001" customHeight="1" x14ac:dyDescent="0.2">
      <c r="A33" s="67"/>
      <c r="B33" s="66"/>
      <c r="C33" s="66"/>
      <c r="D33" s="67"/>
      <c r="E33" s="67"/>
      <c r="F33" s="67"/>
      <c r="G33" s="67"/>
      <c r="H33" s="67"/>
      <c r="I33" s="67"/>
    </row>
    <row r="34" spans="1:9" ht="20.100000000000001" customHeight="1" x14ac:dyDescent="0.2">
      <c r="A34" s="67"/>
      <c r="B34" s="66"/>
      <c r="C34" s="66"/>
      <c r="D34" s="67"/>
      <c r="E34" s="67"/>
      <c r="F34" s="67"/>
      <c r="G34" s="67"/>
      <c r="H34" s="67"/>
      <c r="I34" s="67"/>
    </row>
    <row r="35" spans="1:9" ht="20.100000000000001" customHeight="1" x14ac:dyDescent="0.2">
      <c r="A35" s="67"/>
      <c r="B35" s="66"/>
      <c r="C35" s="66"/>
      <c r="D35" s="67"/>
      <c r="E35" s="67"/>
      <c r="F35" s="67"/>
      <c r="G35" s="67"/>
      <c r="H35" s="67"/>
      <c r="I35" s="67"/>
    </row>
    <row r="36" spans="1:9" ht="20.100000000000001" customHeight="1" x14ac:dyDescent="0.2">
      <c r="A36" s="67"/>
      <c r="B36" s="66"/>
      <c r="C36" s="66"/>
      <c r="D36" s="67"/>
      <c r="E36" s="67"/>
      <c r="F36" s="67"/>
      <c r="G36" s="67"/>
      <c r="H36" s="67"/>
      <c r="I36" s="67"/>
    </row>
    <row r="37" spans="1:9" ht="20.100000000000001" customHeight="1" x14ac:dyDescent="0.2">
      <c r="A37" s="67"/>
      <c r="B37" s="66"/>
      <c r="C37" s="66"/>
      <c r="D37" s="67"/>
      <c r="E37" s="67"/>
      <c r="F37" s="67"/>
      <c r="G37" s="67"/>
      <c r="H37" s="67"/>
      <c r="I37" s="67"/>
    </row>
    <row r="38" spans="1:9" ht="20.100000000000001" customHeight="1" x14ac:dyDescent="0.2">
      <c r="A38" s="67"/>
      <c r="B38" s="66"/>
      <c r="C38" s="66"/>
      <c r="D38" s="67"/>
      <c r="E38" s="67"/>
      <c r="F38" s="67"/>
      <c r="G38" s="67"/>
      <c r="H38" s="67"/>
      <c r="I38" s="67"/>
    </row>
    <row r="39" spans="1:9" ht="20.100000000000001" customHeight="1" x14ac:dyDescent="0.2">
      <c r="A39" s="67"/>
      <c r="B39" s="66"/>
      <c r="C39" s="66"/>
      <c r="D39" s="67"/>
      <c r="E39" s="67"/>
      <c r="F39" s="67"/>
      <c r="G39" s="67"/>
      <c r="H39" s="67"/>
      <c r="I39" s="67"/>
    </row>
    <row r="40" spans="1:9" ht="20.100000000000001" customHeight="1" x14ac:dyDescent="0.2">
      <c r="A40" s="67"/>
      <c r="B40" s="66"/>
      <c r="C40" s="66"/>
      <c r="D40" s="67"/>
      <c r="E40" s="67"/>
      <c r="F40" s="67"/>
      <c r="G40" s="67"/>
      <c r="H40" s="67"/>
      <c r="I40" s="67"/>
    </row>
    <row r="41" spans="1:9" ht="20.100000000000001" customHeight="1" x14ac:dyDescent="0.2">
      <c r="A41" s="67"/>
      <c r="B41" s="66"/>
      <c r="C41" s="66"/>
      <c r="D41" s="67"/>
      <c r="E41" s="67"/>
      <c r="F41" s="67"/>
      <c r="G41" s="67"/>
      <c r="H41" s="67"/>
      <c r="I41" s="67"/>
    </row>
    <row r="42" spans="1:9" ht="20.100000000000001" customHeight="1" x14ac:dyDescent="0.2">
      <c r="A42" s="67"/>
      <c r="B42" s="66"/>
      <c r="C42" s="66"/>
      <c r="D42" s="67"/>
      <c r="E42" s="67"/>
      <c r="F42" s="67"/>
      <c r="G42" s="67"/>
      <c r="H42" s="67"/>
      <c r="I42" s="67"/>
    </row>
    <row r="43" spans="1:9" ht="20.100000000000001" customHeight="1" x14ac:dyDescent="0.2">
      <c r="A43" s="67"/>
      <c r="B43" s="66"/>
      <c r="C43" s="66"/>
      <c r="D43" s="67"/>
      <c r="E43" s="67"/>
      <c r="F43" s="67"/>
      <c r="G43" s="67"/>
      <c r="H43" s="67"/>
      <c r="I43" s="67"/>
    </row>
    <row r="44" spans="1:9" ht="20.100000000000001" customHeight="1" x14ac:dyDescent="0.2">
      <c r="A44" s="67"/>
      <c r="B44" s="66"/>
      <c r="C44" s="66"/>
      <c r="D44" s="67"/>
      <c r="E44" s="67"/>
      <c r="F44" s="67"/>
      <c r="G44" s="67"/>
      <c r="H44" s="67"/>
      <c r="I44" s="67"/>
    </row>
    <row r="45" spans="1:9" ht="20.100000000000001" customHeight="1" x14ac:dyDescent="0.2">
      <c r="A45" s="67"/>
      <c r="B45" s="66"/>
      <c r="C45" s="66"/>
      <c r="D45" s="67"/>
      <c r="E45" s="67">
        <v>10000</v>
      </c>
      <c r="F45" s="67"/>
      <c r="G45" s="67"/>
      <c r="H45" s="67"/>
      <c r="I45" s="67"/>
    </row>
    <row r="46" spans="1:9" ht="20.100000000000001" customHeight="1" x14ac:dyDescent="0.2">
      <c r="A46" s="67"/>
      <c r="B46" s="66"/>
      <c r="C46" s="66"/>
      <c r="D46" s="67"/>
      <c r="E46" s="67"/>
      <c r="F46" s="67"/>
      <c r="G46" s="67"/>
      <c r="H46" s="67"/>
      <c r="I46" s="67"/>
    </row>
    <row r="47" spans="1:9" ht="20.100000000000001" customHeight="1" x14ac:dyDescent="0.2">
      <c r="A47" s="67"/>
      <c r="B47" s="66"/>
      <c r="C47" s="66"/>
      <c r="D47" s="67"/>
      <c r="E47" s="67"/>
      <c r="F47" s="67"/>
      <c r="G47" s="67"/>
      <c r="H47" s="67"/>
      <c r="I47" s="67"/>
    </row>
    <row r="48" spans="1:9" ht="20.100000000000001" customHeight="1" x14ac:dyDescent="0.2">
      <c r="A48" s="67"/>
      <c r="B48" s="66"/>
    </row>
    <row r="49" spans="1:2" ht="20.100000000000001" customHeight="1" x14ac:dyDescent="0.2">
      <c r="A49" s="67"/>
      <c r="B49" s="66"/>
    </row>
    <row r="50" spans="1:2" ht="20.100000000000001" customHeight="1" x14ac:dyDescent="0.2">
      <c r="A50" s="67"/>
      <c r="B50" s="66"/>
    </row>
    <row r="51" spans="1:2" ht="20.100000000000001" customHeight="1" x14ac:dyDescent="0.2">
      <c r="A51" s="67"/>
      <c r="B51" s="66"/>
    </row>
    <row r="52" spans="1:2" ht="20.100000000000001" customHeight="1" x14ac:dyDescent="0.2">
      <c r="A52" s="67"/>
      <c r="B52" s="66"/>
    </row>
    <row r="53" spans="1:2" ht="20.100000000000001" customHeight="1" x14ac:dyDescent="0.2">
      <c r="A53" s="67"/>
      <c r="B53" s="66"/>
    </row>
    <row r="54" spans="1:2" ht="20.100000000000001" customHeight="1" x14ac:dyDescent="0.2">
      <c r="B54" s="66"/>
    </row>
  </sheetData>
  <mergeCells count="21">
    <mergeCell ref="A22:I22"/>
    <mergeCell ref="A20:C20"/>
    <mergeCell ref="B10:C10"/>
    <mergeCell ref="A19:I19"/>
    <mergeCell ref="B16:C16"/>
    <mergeCell ref="B11:C11"/>
    <mergeCell ref="A15:I15"/>
    <mergeCell ref="A17:E17"/>
    <mergeCell ref="A18:E18"/>
    <mergeCell ref="A13:E13"/>
    <mergeCell ref="A14:E14"/>
    <mergeCell ref="B8:C8"/>
    <mergeCell ref="B9:C9"/>
    <mergeCell ref="A12:C12"/>
    <mergeCell ref="B1:C1"/>
    <mergeCell ref="B4:C4"/>
    <mergeCell ref="B5:C5"/>
    <mergeCell ref="B6:C6"/>
    <mergeCell ref="B7:C7"/>
    <mergeCell ref="B3:I3"/>
    <mergeCell ref="A2:I2"/>
  </mergeCells>
  <pageMargins left="0.62992125984251968" right="0.15748031496062992" top="1.096875" bottom="0.69133333333333336" header="0.72187500000000004" footer="0.27559055118110237"/>
  <pageSetup paperSize="9" scale="70" orientation="portrait" r:id="rId1"/>
  <headerFooter alignWithMargins="0">
    <oddHeader>&amp;C&amp;A</oddHeader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100"/>
  <sheetViews>
    <sheetView view="pageBreakPreview" topLeftCell="A22" zoomScale="115" zoomScaleNormal="100" zoomScaleSheetLayoutView="115" workbookViewId="0">
      <selection activeCell="J1" sqref="J1:T1"/>
    </sheetView>
  </sheetViews>
  <sheetFormatPr defaultColWidth="9.140625" defaultRowHeight="20.100000000000001" customHeight="1" x14ac:dyDescent="0.2"/>
  <cols>
    <col min="1" max="1" width="5.5703125" style="224" customWidth="1"/>
    <col min="2" max="2" width="11.42578125" style="250" customWidth="1"/>
    <col min="3" max="3" width="20.85546875" style="224" customWidth="1"/>
    <col min="4" max="5" width="13.7109375" style="224" customWidth="1"/>
    <col min="6" max="6" width="13.7109375" style="267" customWidth="1"/>
    <col min="7" max="7" width="13.7109375" style="348" customWidth="1"/>
    <col min="8" max="9" width="13.7109375" style="224" customWidth="1"/>
    <col min="10" max="16384" width="9.140625" style="106"/>
  </cols>
  <sheetData>
    <row r="1" spans="1:9" s="104" customFormat="1" ht="30" customHeight="1" x14ac:dyDescent="0.2">
      <c r="A1" s="63" t="s">
        <v>31</v>
      </c>
      <c r="B1" s="432" t="s">
        <v>168</v>
      </c>
      <c r="C1" s="432"/>
      <c r="D1" s="64" t="s">
        <v>8</v>
      </c>
      <c r="E1" s="65" t="s">
        <v>223</v>
      </c>
      <c r="F1" s="280" t="s">
        <v>375</v>
      </c>
      <c r="G1" s="280" t="s">
        <v>463</v>
      </c>
      <c r="H1" s="65" t="s">
        <v>224</v>
      </c>
      <c r="I1" s="65" t="s">
        <v>235</v>
      </c>
    </row>
    <row r="2" spans="1:9" s="104" customFormat="1" ht="17.45" customHeight="1" x14ac:dyDescent="0.2">
      <c r="A2" s="415"/>
      <c r="B2" s="415"/>
      <c r="C2" s="415"/>
      <c r="D2" s="415"/>
      <c r="E2" s="415"/>
      <c r="F2" s="415"/>
      <c r="G2" s="415"/>
      <c r="H2" s="415"/>
      <c r="I2" s="415"/>
    </row>
    <row r="3" spans="1:9" s="104" customFormat="1" ht="17.45" customHeight="1" x14ac:dyDescent="0.2">
      <c r="A3" s="229" t="s">
        <v>51</v>
      </c>
      <c r="B3" s="396" t="s">
        <v>470</v>
      </c>
      <c r="C3" s="396"/>
      <c r="D3" s="396"/>
      <c r="E3" s="396"/>
      <c r="F3" s="396"/>
      <c r="G3" s="396"/>
      <c r="H3" s="396"/>
      <c r="I3" s="396"/>
    </row>
    <row r="4" spans="1:9" s="104" customFormat="1" ht="17.45" customHeight="1" x14ac:dyDescent="0.2">
      <c r="A4" s="370"/>
      <c r="B4" s="426" t="s">
        <v>471</v>
      </c>
      <c r="C4" s="427"/>
      <c r="D4" s="427"/>
      <c r="E4" s="427"/>
      <c r="F4" s="427"/>
      <c r="G4" s="427"/>
      <c r="H4" s="427"/>
      <c r="I4" s="428"/>
    </row>
    <row r="5" spans="1:9" s="104" customFormat="1" ht="17.45" customHeight="1" x14ac:dyDescent="0.2">
      <c r="A5" s="369" t="s">
        <v>16</v>
      </c>
      <c r="B5" s="389" t="s">
        <v>467</v>
      </c>
      <c r="C5" s="389"/>
      <c r="D5" s="341">
        <f>G5+H5+I5</f>
        <v>259000</v>
      </c>
      <c r="E5" s="374">
        <v>80000</v>
      </c>
      <c r="F5" s="374">
        <v>80000</v>
      </c>
      <c r="G5" s="374">
        <v>94000</v>
      </c>
      <c r="H5" s="374">
        <v>80000</v>
      </c>
      <c r="I5" s="374">
        <v>85000</v>
      </c>
    </row>
    <row r="6" spans="1:9" s="104" customFormat="1" ht="17.45" customHeight="1" x14ac:dyDescent="0.2">
      <c r="A6" s="369" t="s">
        <v>36</v>
      </c>
      <c r="B6" s="421" t="s">
        <v>109</v>
      </c>
      <c r="C6" s="422"/>
      <c r="D6" s="341">
        <f t="shared" ref="D6:D14" si="0">G6+H6+I6</f>
        <v>136000</v>
      </c>
      <c r="E6" s="374">
        <v>43000</v>
      </c>
      <c r="F6" s="374">
        <v>43000</v>
      </c>
      <c r="G6" s="374">
        <v>46000</v>
      </c>
      <c r="H6" s="374">
        <v>43000</v>
      </c>
      <c r="I6" s="374">
        <v>47000</v>
      </c>
    </row>
    <row r="7" spans="1:9" s="104" customFormat="1" ht="17.45" customHeight="1" x14ac:dyDescent="0.2">
      <c r="A7" s="369" t="s">
        <v>20</v>
      </c>
      <c r="B7" s="421" t="s">
        <v>108</v>
      </c>
      <c r="C7" s="422"/>
      <c r="D7" s="341">
        <f t="shared" si="0"/>
        <v>4400</v>
      </c>
      <c r="E7" s="341">
        <v>0</v>
      </c>
      <c r="F7" s="376">
        <v>2200</v>
      </c>
      <c r="G7" s="376">
        <v>2200</v>
      </c>
      <c r="H7" s="376">
        <v>1000</v>
      </c>
      <c r="I7" s="341">
        <v>1200</v>
      </c>
    </row>
    <row r="8" spans="1:9" s="104" customFormat="1" ht="17.45" customHeight="1" x14ac:dyDescent="0.2">
      <c r="A8" s="369" t="s">
        <v>22</v>
      </c>
      <c r="B8" s="421" t="s">
        <v>468</v>
      </c>
      <c r="C8" s="422"/>
      <c r="D8" s="341">
        <f t="shared" si="0"/>
        <v>16400</v>
      </c>
      <c r="E8" s="374">
        <v>7800</v>
      </c>
      <c r="F8" s="376">
        <v>5600</v>
      </c>
      <c r="G8" s="376">
        <v>5600</v>
      </c>
      <c r="H8" s="376">
        <v>5400</v>
      </c>
      <c r="I8" s="374">
        <v>5400</v>
      </c>
    </row>
    <row r="9" spans="1:9" s="104" customFormat="1" ht="17.45" customHeight="1" x14ac:dyDescent="0.2">
      <c r="A9" s="369" t="s">
        <v>24</v>
      </c>
      <c r="B9" s="411" t="s">
        <v>111</v>
      </c>
      <c r="C9" s="412"/>
      <c r="D9" s="341">
        <f t="shared" si="0"/>
        <v>40000</v>
      </c>
      <c r="E9" s="374">
        <v>15000</v>
      </c>
      <c r="F9" s="374">
        <v>15000</v>
      </c>
      <c r="G9" s="374">
        <v>8000</v>
      </c>
      <c r="H9" s="374">
        <v>16000</v>
      </c>
      <c r="I9" s="374">
        <v>16000</v>
      </c>
    </row>
    <row r="10" spans="1:9" s="104" customFormat="1" ht="17.45" customHeight="1" x14ac:dyDescent="0.2">
      <c r="A10" s="369" t="s">
        <v>64</v>
      </c>
      <c r="B10" s="411" t="s">
        <v>112</v>
      </c>
      <c r="C10" s="412"/>
      <c r="D10" s="341">
        <f t="shared" si="0"/>
        <v>77000</v>
      </c>
      <c r="E10" s="374">
        <v>23000</v>
      </c>
      <c r="F10" s="374">
        <v>24000</v>
      </c>
      <c r="G10" s="374">
        <v>20000</v>
      </c>
      <c r="H10" s="374">
        <v>27000</v>
      </c>
      <c r="I10" s="374">
        <v>30000</v>
      </c>
    </row>
    <row r="11" spans="1:9" s="104" customFormat="1" ht="17.45" customHeight="1" x14ac:dyDescent="0.2">
      <c r="A11" s="369" t="s">
        <v>65</v>
      </c>
      <c r="B11" s="411" t="s">
        <v>113</v>
      </c>
      <c r="C11" s="412"/>
      <c r="D11" s="341">
        <f t="shared" si="0"/>
        <v>3300</v>
      </c>
      <c r="E11" s="374">
        <v>1100</v>
      </c>
      <c r="F11" s="374">
        <v>1100</v>
      </c>
      <c r="G11" s="374">
        <v>1100</v>
      </c>
      <c r="H11" s="374">
        <v>1100</v>
      </c>
      <c r="I11" s="374">
        <v>1100</v>
      </c>
    </row>
    <row r="12" spans="1:9" s="104" customFormat="1" ht="17.45" customHeight="1" x14ac:dyDescent="0.2">
      <c r="A12" s="369" t="s">
        <v>67</v>
      </c>
      <c r="B12" s="389" t="s">
        <v>114</v>
      </c>
      <c r="C12" s="389"/>
      <c r="D12" s="341">
        <f t="shared" si="0"/>
        <v>8000</v>
      </c>
      <c r="E12" s="374">
        <v>2100</v>
      </c>
      <c r="F12" s="374">
        <v>3200</v>
      </c>
      <c r="G12" s="374">
        <v>3200</v>
      </c>
      <c r="H12" s="374">
        <v>2500</v>
      </c>
      <c r="I12" s="374">
        <v>2300</v>
      </c>
    </row>
    <row r="13" spans="1:9" s="104" customFormat="1" ht="17.45" customHeight="1" x14ac:dyDescent="0.2">
      <c r="A13" s="380" t="s">
        <v>70</v>
      </c>
      <c r="B13" s="389" t="s">
        <v>115</v>
      </c>
      <c r="C13" s="389"/>
      <c r="D13" s="341">
        <f t="shared" si="0"/>
        <v>0</v>
      </c>
      <c r="E13" s="374">
        <v>7000</v>
      </c>
      <c r="F13" s="374">
        <v>7000</v>
      </c>
      <c r="G13" s="341">
        <v>0</v>
      </c>
      <c r="H13" s="341">
        <v>0</v>
      </c>
      <c r="I13" s="341">
        <v>0</v>
      </c>
    </row>
    <row r="14" spans="1:9" s="104" customFormat="1" ht="17.45" customHeight="1" x14ac:dyDescent="0.2">
      <c r="A14" s="380" t="s">
        <v>71</v>
      </c>
      <c r="B14" s="389" t="s">
        <v>469</v>
      </c>
      <c r="C14" s="389"/>
      <c r="D14" s="341">
        <f t="shared" si="0"/>
        <v>0</v>
      </c>
      <c r="E14" s="341">
        <v>8000</v>
      </c>
      <c r="F14" s="374">
        <v>26000</v>
      </c>
      <c r="G14" s="341">
        <v>0</v>
      </c>
      <c r="H14" s="341">
        <v>0</v>
      </c>
      <c r="I14" s="341">
        <v>0</v>
      </c>
    </row>
    <row r="15" spans="1:9" s="104" customFormat="1" ht="17.45" customHeight="1" x14ac:dyDescent="0.2">
      <c r="A15" s="423" t="s">
        <v>473</v>
      </c>
      <c r="B15" s="424"/>
      <c r="C15" s="425"/>
      <c r="D15" s="373">
        <f t="shared" ref="D15:I15" si="1">SUM(D5:D12)</f>
        <v>544100</v>
      </c>
      <c r="E15" s="375">
        <f>SUM(E5:E14)</f>
        <v>187000</v>
      </c>
      <c r="F15" s="375">
        <f>SUM(F5:F14)</f>
        <v>207100</v>
      </c>
      <c r="G15" s="375">
        <f>SUM(G5:G14)</f>
        <v>180100</v>
      </c>
      <c r="H15" s="375">
        <f t="shared" si="1"/>
        <v>176000</v>
      </c>
      <c r="I15" s="375">
        <f t="shared" si="1"/>
        <v>188000</v>
      </c>
    </row>
    <row r="16" spans="1:9" s="104" customFormat="1" ht="17.45" customHeight="1" x14ac:dyDescent="0.2">
      <c r="A16" s="398" t="s">
        <v>420</v>
      </c>
      <c r="B16" s="399"/>
      <c r="C16" s="399"/>
      <c r="D16" s="399"/>
      <c r="E16" s="399"/>
      <c r="F16" s="375">
        <f>SUM(F17:F21)</f>
        <v>207100</v>
      </c>
      <c r="G16" s="342">
        <f>SUM(G17:G21)</f>
        <v>180100</v>
      </c>
      <c r="H16" s="342">
        <v>176000</v>
      </c>
      <c r="I16" s="342">
        <v>188000</v>
      </c>
    </row>
    <row r="17" spans="1:9" s="104" customFormat="1" ht="17.45" customHeight="1" x14ac:dyDescent="0.2">
      <c r="A17" s="418" t="s">
        <v>452</v>
      </c>
      <c r="B17" s="419"/>
      <c r="C17" s="419"/>
      <c r="D17" s="419"/>
      <c r="E17" s="420"/>
      <c r="F17" s="341">
        <v>1000</v>
      </c>
      <c r="G17" s="291">
        <v>800</v>
      </c>
      <c r="H17" s="341">
        <v>0</v>
      </c>
      <c r="I17" s="341">
        <v>0</v>
      </c>
    </row>
    <row r="18" spans="1:9" s="104" customFormat="1" ht="17.45" customHeight="1" x14ac:dyDescent="0.2">
      <c r="A18" s="366"/>
      <c r="B18" s="367"/>
      <c r="C18" s="367"/>
      <c r="D18" s="367"/>
      <c r="E18" s="368" t="s">
        <v>453</v>
      </c>
      <c r="F18" s="341">
        <v>1100</v>
      </c>
      <c r="G18" s="291">
        <v>100</v>
      </c>
      <c r="H18" s="341">
        <v>0</v>
      </c>
      <c r="I18" s="341">
        <v>0</v>
      </c>
    </row>
    <row r="19" spans="1:9" s="104" customFormat="1" ht="17.45" customHeight="1" x14ac:dyDescent="0.2">
      <c r="A19" s="418" t="s">
        <v>454</v>
      </c>
      <c r="B19" s="419"/>
      <c r="C19" s="419"/>
      <c r="D19" s="419"/>
      <c r="E19" s="420"/>
      <c r="F19" s="341">
        <v>18000</v>
      </c>
      <c r="G19" s="341">
        <v>0</v>
      </c>
      <c r="H19" s="341">
        <v>0</v>
      </c>
      <c r="I19" s="341">
        <v>0</v>
      </c>
    </row>
    <row r="20" spans="1:9" s="104" customFormat="1" ht="17.45" customHeight="1" x14ac:dyDescent="0.2">
      <c r="A20" s="418" t="s">
        <v>455</v>
      </c>
      <c r="B20" s="419"/>
      <c r="C20" s="419"/>
      <c r="D20" s="419"/>
      <c r="E20" s="420"/>
      <c r="F20" s="341">
        <v>8000</v>
      </c>
      <c r="G20" s="341">
        <v>0</v>
      </c>
      <c r="H20" s="341">
        <v>0</v>
      </c>
      <c r="I20" s="341">
        <v>0</v>
      </c>
    </row>
    <row r="21" spans="1:9" s="104" customFormat="1" ht="17.45" customHeight="1" x14ac:dyDescent="0.2">
      <c r="A21" s="418" t="s">
        <v>422</v>
      </c>
      <c r="B21" s="419"/>
      <c r="C21" s="419"/>
      <c r="D21" s="419"/>
      <c r="E21" s="420"/>
      <c r="F21" s="374">
        <v>179000</v>
      </c>
      <c r="G21" s="341">
        <v>179200</v>
      </c>
      <c r="H21" s="341">
        <v>176000</v>
      </c>
      <c r="I21" s="341">
        <v>188000</v>
      </c>
    </row>
    <row r="22" spans="1:9" s="104" customFormat="1" ht="17.45" customHeight="1" x14ac:dyDescent="0.2">
      <c r="A22" s="377"/>
      <c r="B22" s="378"/>
      <c r="C22" s="378"/>
      <c r="D22" s="378"/>
      <c r="E22" s="378"/>
      <c r="F22" s="385"/>
      <c r="G22" s="386"/>
      <c r="H22" s="386"/>
      <c r="I22" s="387"/>
    </row>
    <row r="23" spans="1:9" s="104" customFormat="1" ht="17.45" customHeight="1" x14ac:dyDescent="0.2">
      <c r="A23" s="365"/>
      <c r="B23" s="426" t="s">
        <v>472</v>
      </c>
      <c r="C23" s="427"/>
      <c r="D23" s="427"/>
      <c r="E23" s="427"/>
      <c r="F23" s="427"/>
      <c r="G23" s="427"/>
      <c r="H23" s="427"/>
      <c r="I23" s="428"/>
    </row>
    <row r="24" spans="1:9" s="104" customFormat="1" ht="17.45" customHeight="1" x14ac:dyDescent="0.2">
      <c r="A24" s="365"/>
      <c r="B24" s="389" t="s">
        <v>115</v>
      </c>
      <c r="C24" s="389"/>
      <c r="D24" s="341">
        <f t="shared" ref="D24:D26" si="2">G24+H24+I24</f>
        <v>11000</v>
      </c>
      <c r="E24" s="374">
        <v>7000</v>
      </c>
      <c r="F24" s="341">
        <v>0</v>
      </c>
      <c r="G24" s="341">
        <v>0</v>
      </c>
      <c r="H24" s="341">
        <v>1000</v>
      </c>
      <c r="I24" s="341">
        <v>10000</v>
      </c>
    </row>
    <row r="25" spans="1:9" s="104" customFormat="1" ht="17.45" customHeight="1" x14ac:dyDescent="0.2">
      <c r="A25" s="365"/>
      <c r="B25" s="389" t="s">
        <v>469</v>
      </c>
      <c r="C25" s="389"/>
      <c r="D25" s="341">
        <f t="shared" si="2"/>
        <v>91000</v>
      </c>
      <c r="E25" s="374">
        <v>8000</v>
      </c>
      <c r="F25" s="341">
        <v>0</v>
      </c>
      <c r="G25" s="374">
        <v>31000</v>
      </c>
      <c r="H25" s="341">
        <v>30000</v>
      </c>
      <c r="I25" s="341">
        <v>30000</v>
      </c>
    </row>
    <row r="26" spans="1:9" s="104" customFormat="1" ht="17.45" customHeight="1" x14ac:dyDescent="0.2">
      <c r="A26" s="423" t="s">
        <v>474</v>
      </c>
      <c r="B26" s="424"/>
      <c r="C26" s="425"/>
      <c r="D26" s="342">
        <f t="shared" si="2"/>
        <v>102000</v>
      </c>
      <c r="E26" s="375">
        <f>SUM(E24:E25)</f>
        <v>15000</v>
      </c>
      <c r="F26" s="342">
        <v>0</v>
      </c>
      <c r="G26" s="375">
        <f>SUM(G24:G25)</f>
        <v>31000</v>
      </c>
      <c r="H26" s="342">
        <f>SUM(H24:H25)</f>
        <v>31000</v>
      </c>
      <c r="I26" s="342">
        <v>40000</v>
      </c>
    </row>
    <row r="27" spans="1:9" ht="19.5" customHeight="1" x14ac:dyDescent="0.2">
      <c r="A27" s="398" t="s">
        <v>420</v>
      </c>
      <c r="B27" s="399"/>
      <c r="C27" s="399"/>
      <c r="D27" s="399"/>
      <c r="E27" s="399"/>
      <c r="F27" s="299">
        <v>0</v>
      </c>
      <c r="G27" s="356">
        <f>SUM(G28:G30)</f>
        <v>31000</v>
      </c>
      <c r="H27" s="342">
        <v>31000</v>
      </c>
      <c r="I27" s="342">
        <v>40000</v>
      </c>
    </row>
    <row r="28" spans="1:9" ht="19.5" customHeight="1" x14ac:dyDescent="0.2">
      <c r="A28" s="418" t="s">
        <v>454</v>
      </c>
      <c r="B28" s="419"/>
      <c r="C28" s="419"/>
      <c r="D28" s="419"/>
      <c r="E28" s="420"/>
      <c r="F28" s="300">
        <v>0</v>
      </c>
      <c r="G28" s="291">
        <v>18000</v>
      </c>
      <c r="H28" s="341">
        <v>5000</v>
      </c>
      <c r="I28" s="341">
        <v>10000</v>
      </c>
    </row>
    <row r="29" spans="1:9" ht="19.5" customHeight="1" x14ac:dyDescent="0.2">
      <c r="A29" s="418" t="s">
        <v>455</v>
      </c>
      <c r="B29" s="419"/>
      <c r="C29" s="419"/>
      <c r="D29" s="419"/>
      <c r="E29" s="420"/>
      <c r="F29" s="300">
        <v>0</v>
      </c>
      <c r="G29" s="291">
        <v>12800</v>
      </c>
      <c r="H29" s="341">
        <v>26000</v>
      </c>
      <c r="I29" s="341">
        <v>30000</v>
      </c>
    </row>
    <row r="30" spans="1:9" ht="19.5" customHeight="1" x14ac:dyDescent="0.2">
      <c r="A30" s="418" t="s">
        <v>452</v>
      </c>
      <c r="B30" s="419"/>
      <c r="C30" s="419"/>
      <c r="D30" s="419"/>
      <c r="E30" s="420"/>
      <c r="F30" s="300">
        <v>0</v>
      </c>
      <c r="G30" s="291">
        <v>200</v>
      </c>
      <c r="H30" s="341">
        <v>0</v>
      </c>
      <c r="I30" s="341">
        <v>0</v>
      </c>
    </row>
    <row r="31" spans="1:9" ht="19.5" customHeight="1" x14ac:dyDescent="0.2">
      <c r="A31" s="429"/>
      <c r="B31" s="430"/>
      <c r="C31" s="430"/>
      <c r="D31" s="430"/>
      <c r="E31" s="430"/>
      <c r="F31" s="430"/>
      <c r="G31" s="430"/>
      <c r="H31" s="430"/>
      <c r="I31" s="431"/>
    </row>
    <row r="32" spans="1:9" ht="19.5" customHeight="1" x14ac:dyDescent="0.2">
      <c r="A32" s="69" t="s">
        <v>124</v>
      </c>
      <c r="B32" s="396" t="s">
        <v>225</v>
      </c>
      <c r="C32" s="396"/>
      <c r="D32" s="396"/>
      <c r="E32" s="396"/>
      <c r="F32" s="396"/>
      <c r="G32" s="396"/>
      <c r="H32" s="396"/>
      <c r="I32" s="396"/>
    </row>
    <row r="33" spans="1:9" ht="17.45" customHeight="1" x14ac:dyDescent="0.2">
      <c r="A33" s="69" t="s">
        <v>18</v>
      </c>
      <c r="B33" s="411" t="s">
        <v>263</v>
      </c>
      <c r="C33" s="412"/>
      <c r="D33" s="105">
        <f>G33+H33+I33</f>
        <v>104000</v>
      </c>
      <c r="E33" s="105">
        <v>46000</v>
      </c>
      <c r="F33" s="105">
        <v>46000</v>
      </c>
      <c r="G33" s="341">
        <v>0</v>
      </c>
      <c r="H33" s="105">
        <f>ROUND(E33*1.08, -3)</f>
        <v>50000</v>
      </c>
      <c r="I33" s="105">
        <f>ROUND(H33*1.08, -3)</f>
        <v>54000</v>
      </c>
    </row>
    <row r="34" spans="1:9" ht="17.45" customHeight="1" x14ac:dyDescent="0.2">
      <c r="A34" s="397" t="s">
        <v>9</v>
      </c>
      <c r="B34" s="397"/>
      <c r="C34" s="397"/>
      <c r="D34" s="75">
        <f>G34+H34+I34</f>
        <v>104000</v>
      </c>
      <c r="E34" s="75">
        <f>SUM(E33)</f>
        <v>46000</v>
      </c>
      <c r="F34" s="75">
        <f>SUM(F33)</f>
        <v>46000</v>
      </c>
      <c r="G34" s="342">
        <f>SUM(G33)</f>
        <v>0</v>
      </c>
      <c r="H34" s="299">
        <f t="shared" ref="H34:I34" si="3">SUM(H33)</f>
        <v>50000</v>
      </c>
      <c r="I34" s="299">
        <f t="shared" si="3"/>
        <v>54000</v>
      </c>
    </row>
    <row r="35" spans="1:9" ht="17.45" customHeight="1" x14ac:dyDescent="0.2">
      <c r="A35" s="398" t="s">
        <v>420</v>
      </c>
      <c r="B35" s="399"/>
      <c r="C35" s="399"/>
      <c r="D35" s="399"/>
      <c r="E35" s="399"/>
      <c r="F35" s="342">
        <v>46000</v>
      </c>
      <c r="G35" s="342">
        <v>0</v>
      </c>
      <c r="H35" s="342">
        <v>50000</v>
      </c>
      <c r="I35" s="342">
        <v>54000</v>
      </c>
    </row>
    <row r="36" spans="1:9" ht="17.45" customHeight="1" x14ac:dyDescent="0.2">
      <c r="A36" s="418" t="s">
        <v>422</v>
      </c>
      <c r="B36" s="419"/>
      <c r="C36" s="419"/>
      <c r="D36" s="419"/>
      <c r="E36" s="420"/>
      <c r="F36" s="341">
        <v>46000</v>
      </c>
      <c r="G36" s="341">
        <v>0</v>
      </c>
      <c r="H36" s="341">
        <v>50000</v>
      </c>
      <c r="I36" s="341">
        <v>54000</v>
      </c>
    </row>
    <row r="37" spans="1:9" ht="17.45" customHeight="1" x14ac:dyDescent="0.2">
      <c r="A37" s="403"/>
      <c r="B37" s="404"/>
      <c r="C37" s="404"/>
      <c r="D37" s="404"/>
      <c r="E37" s="404"/>
      <c r="F37" s="404"/>
      <c r="G37" s="404"/>
      <c r="H37" s="404"/>
      <c r="I37" s="405"/>
    </row>
    <row r="38" spans="1:9" ht="17.45" customHeight="1" x14ac:dyDescent="0.2">
      <c r="A38" s="229" t="s">
        <v>52</v>
      </c>
      <c r="B38" s="426" t="s">
        <v>125</v>
      </c>
      <c r="C38" s="428"/>
      <c r="D38" s="75">
        <f>G38+H38+I38</f>
        <v>162000</v>
      </c>
      <c r="E38" s="75">
        <v>50000</v>
      </c>
      <c r="F38" s="75">
        <v>50000</v>
      </c>
      <c r="G38" s="342">
        <v>50000</v>
      </c>
      <c r="H38" s="75">
        <f>ROUND(E38*1.08, -3)</f>
        <v>54000</v>
      </c>
      <c r="I38" s="75">
        <f>ROUND(H38*1.08, -3)</f>
        <v>58000</v>
      </c>
    </row>
    <row r="39" spans="1:9" ht="17.45" customHeight="1" x14ac:dyDescent="0.2">
      <c r="A39" s="398" t="s">
        <v>420</v>
      </c>
      <c r="B39" s="399"/>
      <c r="C39" s="399"/>
      <c r="D39" s="399"/>
      <c r="E39" s="399"/>
      <c r="F39" s="342">
        <v>50000</v>
      </c>
      <c r="G39" s="342">
        <v>50000</v>
      </c>
      <c r="H39" s="342">
        <v>54000</v>
      </c>
      <c r="I39" s="342">
        <v>58000</v>
      </c>
    </row>
    <row r="40" spans="1:9" ht="17.45" customHeight="1" x14ac:dyDescent="0.2">
      <c r="A40" s="418" t="s">
        <v>422</v>
      </c>
      <c r="B40" s="419"/>
      <c r="C40" s="419"/>
      <c r="D40" s="419"/>
      <c r="E40" s="420"/>
      <c r="F40" s="341">
        <v>50000</v>
      </c>
      <c r="G40" s="341">
        <v>50000</v>
      </c>
      <c r="H40" s="341">
        <v>54000</v>
      </c>
      <c r="I40" s="341">
        <v>58000</v>
      </c>
    </row>
    <row r="41" spans="1:9" ht="17.45" customHeight="1" x14ac:dyDescent="0.2">
      <c r="A41" s="415"/>
      <c r="B41" s="415"/>
      <c r="C41" s="415"/>
      <c r="D41" s="415"/>
      <c r="E41" s="415"/>
      <c r="F41" s="415"/>
      <c r="G41" s="415"/>
      <c r="H41" s="415"/>
      <c r="I41" s="415"/>
    </row>
    <row r="42" spans="1:9" ht="17.45" customHeight="1" x14ac:dyDescent="0.2">
      <c r="A42" s="229" t="s">
        <v>53</v>
      </c>
      <c r="B42" s="426" t="s">
        <v>126</v>
      </c>
      <c r="C42" s="428"/>
      <c r="D42" s="75">
        <f>G42+H42+I42</f>
        <v>535000</v>
      </c>
      <c r="E42" s="75">
        <v>160000</v>
      </c>
      <c r="F42" s="75">
        <v>160000</v>
      </c>
      <c r="G42" s="356">
        <v>175000</v>
      </c>
      <c r="H42" s="75">
        <f>ROUND(E42*1.08, -3)</f>
        <v>173000</v>
      </c>
      <c r="I42" s="75">
        <f>ROUND(H42*1.08, -3)</f>
        <v>187000</v>
      </c>
    </row>
    <row r="43" spans="1:9" ht="17.45" customHeight="1" x14ac:dyDescent="0.2">
      <c r="A43" s="398" t="s">
        <v>420</v>
      </c>
      <c r="B43" s="399"/>
      <c r="C43" s="399"/>
      <c r="D43" s="399"/>
      <c r="E43" s="399"/>
      <c r="F43" s="342">
        <v>160000</v>
      </c>
      <c r="G43" s="356">
        <v>175000</v>
      </c>
      <c r="H43" s="342">
        <v>173000</v>
      </c>
      <c r="I43" s="342">
        <v>187000</v>
      </c>
    </row>
    <row r="44" spans="1:9" ht="17.45" customHeight="1" x14ac:dyDescent="0.2">
      <c r="A44" s="418" t="s">
        <v>422</v>
      </c>
      <c r="B44" s="419"/>
      <c r="C44" s="419"/>
      <c r="D44" s="419"/>
      <c r="E44" s="420"/>
      <c r="F44" s="341">
        <v>160000</v>
      </c>
      <c r="G44" s="341">
        <v>175000</v>
      </c>
      <c r="H44" s="341">
        <v>173000</v>
      </c>
      <c r="I44" s="341">
        <v>187000</v>
      </c>
    </row>
    <row r="45" spans="1:9" ht="17.45" customHeight="1" x14ac:dyDescent="0.2">
      <c r="A45" s="415"/>
      <c r="B45" s="415"/>
      <c r="C45" s="415"/>
      <c r="D45" s="415"/>
      <c r="E45" s="415"/>
      <c r="F45" s="415"/>
      <c r="G45" s="415"/>
      <c r="H45" s="415"/>
      <c r="I45" s="415"/>
    </row>
    <row r="46" spans="1:9" ht="17.45" customHeight="1" x14ac:dyDescent="0.2">
      <c r="A46" s="229" t="s">
        <v>54</v>
      </c>
      <c r="B46" s="396" t="s">
        <v>127</v>
      </c>
      <c r="C46" s="396"/>
      <c r="D46" s="396"/>
      <c r="E46" s="396"/>
      <c r="F46" s="396"/>
      <c r="G46" s="396"/>
      <c r="H46" s="396"/>
      <c r="I46" s="396"/>
    </row>
    <row r="47" spans="1:9" ht="17.45" customHeight="1" x14ac:dyDescent="0.2">
      <c r="A47" s="69" t="s">
        <v>50</v>
      </c>
      <c r="B47" s="389" t="s">
        <v>128</v>
      </c>
      <c r="C47" s="389"/>
      <c r="D47" s="105">
        <f>G47+H47+I47</f>
        <v>129000</v>
      </c>
      <c r="E47" s="105">
        <v>40000</v>
      </c>
      <c r="F47" s="105">
        <v>40000</v>
      </c>
      <c r="G47" s="341">
        <v>40000</v>
      </c>
      <c r="H47" s="105">
        <f t="shared" ref="H47:H54" si="4">ROUND(E47*1.08, -3)</f>
        <v>43000</v>
      </c>
      <c r="I47" s="105">
        <f t="shared" ref="I47" si="5">ROUND(H47*1.08, -3)</f>
        <v>46000</v>
      </c>
    </row>
    <row r="48" spans="1:9" ht="17.45" customHeight="1" x14ac:dyDescent="0.2">
      <c r="A48" s="69" t="s">
        <v>18</v>
      </c>
      <c r="B48" s="389" t="s">
        <v>210</v>
      </c>
      <c r="C48" s="389"/>
      <c r="D48" s="341">
        <f t="shared" ref="D48:D56" si="6">G48+H48+I48</f>
        <v>71000</v>
      </c>
      <c r="E48" s="105">
        <v>20000</v>
      </c>
      <c r="F48" s="105">
        <v>25000</v>
      </c>
      <c r="G48" s="341">
        <v>25000</v>
      </c>
      <c r="H48" s="105">
        <f t="shared" si="4"/>
        <v>22000</v>
      </c>
      <c r="I48" s="105">
        <f t="shared" ref="I48" si="7">ROUND(H48*1.08, -3)</f>
        <v>24000</v>
      </c>
    </row>
    <row r="49" spans="1:9" ht="17.45" customHeight="1" x14ac:dyDescent="0.2">
      <c r="A49" s="69" t="s">
        <v>55</v>
      </c>
      <c r="B49" s="389" t="s">
        <v>409</v>
      </c>
      <c r="C49" s="389"/>
      <c r="D49" s="341">
        <f t="shared" si="6"/>
        <v>120000</v>
      </c>
      <c r="E49" s="105">
        <v>30000</v>
      </c>
      <c r="F49" s="291">
        <v>40000</v>
      </c>
      <c r="G49" s="291">
        <v>40000</v>
      </c>
      <c r="H49" s="105">
        <v>40000</v>
      </c>
      <c r="I49" s="105">
        <v>40000</v>
      </c>
    </row>
    <row r="50" spans="1:9" ht="17.45" customHeight="1" x14ac:dyDescent="0.2">
      <c r="A50" s="69" t="s">
        <v>56</v>
      </c>
      <c r="B50" s="389" t="s">
        <v>264</v>
      </c>
      <c r="C50" s="389"/>
      <c r="D50" s="341">
        <f t="shared" si="6"/>
        <v>3000</v>
      </c>
      <c r="E50" s="105">
        <v>1000</v>
      </c>
      <c r="F50" s="105">
        <v>1000</v>
      </c>
      <c r="G50" s="341">
        <v>1000</v>
      </c>
      <c r="H50" s="105">
        <f t="shared" si="4"/>
        <v>1000</v>
      </c>
      <c r="I50" s="105">
        <f t="shared" ref="I50" si="8">ROUND(H50*1.08, -3)</f>
        <v>1000</v>
      </c>
    </row>
    <row r="51" spans="1:9" ht="17.45" customHeight="1" x14ac:dyDescent="0.2">
      <c r="A51" s="69" t="s">
        <v>57</v>
      </c>
      <c r="B51" s="411" t="s">
        <v>266</v>
      </c>
      <c r="C51" s="412"/>
      <c r="D51" s="341">
        <f t="shared" si="6"/>
        <v>520000</v>
      </c>
      <c r="E51" s="105">
        <v>160000</v>
      </c>
      <c r="F51" s="105">
        <v>160000</v>
      </c>
      <c r="G51" s="341">
        <v>160000</v>
      </c>
      <c r="H51" s="105">
        <f t="shared" si="4"/>
        <v>173000</v>
      </c>
      <c r="I51" s="105">
        <f t="shared" ref="I51" si="9">ROUND(H51*1.08, -3)</f>
        <v>187000</v>
      </c>
    </row>
    <row r="52" spans="1:9" ht="17.45" customHeight="1" x14ac:dyDescent="0.2">
      <c r="A52" s="69" t="s">
        <v>25</v>
      </c>
      <c r="B52" s="389" t="s">
        <v>129</v>
      </c>
      <c r="C52" s="389"/>
      <c r="D52" s="341">
        <f t="shared" si="6"/>
        <v>0</v>
      </c>
      <c r="E52" s="105">
        <v>0</v>
      </c>
      <c r="F52" s="105">
        <v>0</v>
      </c>
      <c r="G52" s="341">
        <v>0</v>
      </c>
      <c r="H52" s="105">
        <f t="shared" si="4"/>
        <v>0</v>
      </c>
      <c r="I52" s="105">
        <f t="shared" ref="I52" si="10">ROUND(H52*1.08, -3)</f>
        <v>0</v>
      </c>
    </row>
    <row r="53" spans="1:9" ht="17.45" customHeight="1" x14ac:dyDescent="0.2">
      <c r="A53" s="69" t="s">
        <v>26</v>
      </c>
      <c r="B53" s="389" t="s">
        <v>265</v>
      </c>
      <c r="C53" s="389"/>
      <c r="D53" s="341">
        <f t="shared" si="6"/>
        <v>15000</v>
      </c>
      <c r="E53" s="105">
        <v>5000</v>
      </c>
      <c r="F53" s="105">
        <v>5000</v>
      </c>
      <c r="G53" s="341">
        <v>5000</v>
      </c>
      <c r="H53" s="105">
        <f t="shared" si="4"/>
        <v>5000</v>
      </c>
      <c r="I53" s="105">
        <f t="shared" ref="I53" si="11">ROUND(H53*1.08, -3)</f>
        <v>5000</v>
      </c>
    </row>
    <row r="54" spans="1:9" ht="17.45" customHeight="1" x14ac:dyDescent="0.2">
      <c r="A54" s="69" t="s">
        <v>27</v>
      </c>
      <c r="B54" s="389" t="s">
        <v>37</v>
      </c>
      <c r="C54" s="389"/>
      <c r="D54" s="341">
        <f t="shared" si="6"/>
        <v>48000</v>
      </c>
      <c r="E54" s="105">
        <v>15000</v>
      </c>
      <c r="F54" s="105">
        <v>15000</v>
      </c>
      <c r="G54" s="341">
        <v>15000</v>
      </c>
      <c r="H54" s="105">
        <f t="shared" si="4"/>
        <v>16000</v>
      </c>
      <c r="I54" s="105">
        <f t="shared" ref="I54" si="12">ROUND(H54*1.08, -3)</f>
        <v>17000</v>
      </c>
    </row>
    <row r="55" spans="1:9" ht="17.45" customHeight="1" x14ac:dyDescent="0.2">
      <c r="A55" s="69" t="s">
        <v>28</v>
      </c>
      <c r="B55" s="389" t="s">
        <v>191</v>
      </c>
      <c r="C55" s="389"/>
      <c r="D55" s="341">
        <f t="shared" si="6"/>
        <v>10500</v>
      </c>
      <c r="E55" s="105">
        <v>3200</v>
      </c>
      <c r="F55" s="105">
        <v>3200</v>
      </c>
      <c r="G55" s="341">
        <v>3200</v>
      </c>
      <c r="H55" s="105">
        <v>3500</v>
      </c>
      <c r="I55" s="105">
        <f t="shared" ref="I55" si="13">ROUND(H55+8%*H55,-2)</f>
        <v>3800</v>
      </c>
    </row>
    <row r="56" spans="1:9" ht="17.45" customHeight="1" x14ac:dyDescent="0.2">
      <c r="A56" s="69" t="s">
        <v>58</v>
      </c>
      <c r="B56" s="389" t="s">
        <v>38</v>
      </c>
      <c r="C56" s="389"/>
      <c r="D56" s="341">
        <f t="shared" si="6"/>
        <v>33000</v>
      </c>
      <c r="E56" s="105">
        <v>10000</v>
      </c>
      <c r="F56" s="105">
        <v>10000</v>
      </c>
      <c r="G56" s="341">
        <v>10000</v>
      </c>
      <c r="H56" s="105">
        <f>ROUND(E56*1.08, -3)</f>
        <v>11000</v>
      </c>
      <c r="I56" s="105">
        <f t="shared" ref="I56" si="14">ROUND(H56*1.08, -3)</f>
        <v>12000</v>
      </c>
    </row>
    <row r="57" spans="1:9" ht="17.45" customHeight="1" x14ac:dyDescent="0.2">
      <c r="A57" s="397" t="s">
        <v>9</v>
      </c>
      <c r="B57" s="397"/>
      <c r="C57" s="397"/>
      <c r="D57" s="75">
        <f t="shared" ref="D57:I57" si="15">SUM(D47:D56)</f>
        <v>949500</v>
      </c>
      <c r="E57" s="75">
        <f t="shared" si="15"/>
        <v>284200</v>
      </c>
      <c r="F57" s="75">
        <f t="shared" si="15"/>
        <v>299200</v>
      </c>
      <c r="G57" s="342">
        <f t="shared" si="15"/>
        <v>299200</v>
      </c>
      <c r="H57" s="75">
        <f t="shared" si="15"/>
        <v>314500</v>
      </c>
      <c r="I57" s="75">
        <f t="shared" si="15"/>
        <v>335800</v>
      </c>
    </row>
    <row r="58" spans="1:9" ht="17.45" customHeight="1" x14ac:dyDescent="0.2">
      <c r="A58" s="398" t="s">
        <v>420</v>
      </c>
      <c r="B58" s="399"/>
      <c r="C58" s="399"/>
      <c r="D58" s="399"/>
      <c r="E58" s="399"/>
      <c r="F58" s="342">
        <v>299200</v>
      </c>
      <c r="G58" s="342">
        <v>299200</v>
      </c>
      <c r="H58" s="342">
        <v>274500</v>
      </c>
      <c r="I58" s="342">
        <v>295800</v>
      </c>
    </row>
    <row r="59" spans="1:9" ht="17.45" customHeight="1" x14ac:dyDescent="0.2">
      <c r="A59" s="418" t="s">
        <v>422</v>
      </c>
      <c r="B59" s="419"/>
      <c r="C59" s="419"/>
      <c r="D59" s="419"/>
      <c r="E59" s="420"/>
      <c r="F59" s="341">
        <v>299200</v>
      </c>
      <c r="G59" s="341">
        <v>299200</v>
      </c>
      <c r="H59" s="341">
        <v>274500</v>
      </c>
      <c r="I59" s="341">
        <v>295800</v>
      </c>
    </row>
    <row r="60" spans="1:9" ht="17.45" customHeight="1" x14ac:dyDescent="0.2">
      <c r="A60" s="415"/>
      <c r="B60" s="415"/>
      <c r="C60" s="415"/>
      <c r="D60" s="415"/>
      <c r="E60" s="415"/>
      <c r="F60" s="415"/>
      <c r="G60" s="415"/>
      <c r="H60" s="415"/>
      <c r="I60" s="415"/>
    </row>
    <row r="61" spans="1:9" ht="17.45" customHeight="1" x14ac:dyDescent="0.2">
      <c r="A61" s="229" t="s">
        <v>173</v>
      </c>
      <c r="B61" s="396" t="s">
        <v>130</v>
      </c>
      <c r="C61" s="396"/>
      <c r="D61" s="396"/>
      <c r="E61" s="396"/>
      <c r="F61" s="396"/>
      <c r="G61" s="396"/>
      <c r="H61" s="396"/>
      <c r="I61" s="396"/>
    </row>
    <row r="62" spans="1:9" ht="17.45" customHeight="1" x14ac:dyDescent="0.2">
      <c r="A62" s="69" t="s">
        <v>50</v>
      </c>
      <c r="B62" s="389" t="s">
        <v>205</v>
      </c>
      <c r="C62" s="389"/>
      <c r="D62" s="105">
        <f>G62+H62+I62</f>
        <v>406000</v>
      </c>
      <c r="E62" s="105">
        <v>0</v>
      </c>
      <c r="F62" s="105">
        <v>0</v>
      </c>
      <c r="G62" s="341">
        <v>0</v>
      </c>
      <c r="H62" s="105">
        <v>195000</v>
      </c>
      <c r="I62" s="105">
        <f t="shared" ref="I62:I63" si="16">ROUND(H62*1.08, -3)</f>
        <v>211000</v>
      </c>
    </row>
    <row r="63" spans="1:9" ht="17.45" customHeight="1" x14ac:dyDescent="0.2">
      <c r="A63" s="69" t="s">
        <v>18</v>
      </c>
      <c r="B63" s="389" t="s">
        <v>206</v>
      </c>
      <c r="C63" s="389"/>
      <c r="D63" s="341">
        <f>G63+H63+I63</f>
        <v>76000</v>
      </c>
      <c r="E63" s="105">
        <v>20000</v>
      </c>
      <c r="F63" s="105">
        <v>20000</v>
      </c>
      <c r="G63" s="291">
        <v>30000</v>
      </c>
      <c r="H63" s="105">
        <f t="shared" ref="H63:H70" si="17">ROUND(E63*1.08, -3)</f>
        <v>22000</v>
      </c>
      <c r="I63" s="105">
        <f t="shared" si="16"/>
        <v>24000</v>
      </c>
    </row>
    <row r="64" spans="1:9" ht="17.45" customHeight="1" x14ac:dyDescent="0.2">
      <c r="A64" s="69" t="s">
        <v>55</v>
      </c>
      <c r="B64" s="389" t="s">
        <v>133</v>
      </c>
      <c r="C64" s="389"/>
      <c r="D64" s="341">
        <f t="shared" ref="D64:D71" si="18">G64+H64+I64</f>
        <v>42000</v>
      </c>
      <c r="E64" s="105">
        <v>13000</v>
      </c>
      <c r="F64" s="105">
        <v>13000</v>
      </c>
      <c r="G64" s="341">
        <v>13000</v>
      </c>
      <c r="H64" s="105">
        <f t="shared" si="17"/>
        <v>14000</v>
      </c>
      <c r="I64" s="105">
        <f t="shared" ref="I64" si="19">ROUND(H64*1.08, -3)</f>
        <v>15000</v>
      </c>
    </row>
    <row r="65" spans="1:9" ht="17.45" customHeight="1" x14ac:dyDescent="0.2">
      <c r="A65" s="69" t="s">
        <v>56</v>
      </c>
      <c r="B65" s="389" t="s">
        <v>243</v>
      </c>
      <c r="C65" s="389"/>
      <c r="D65" s="341">
        <f t="shared" si="18"/>
        <v>81000</v>
      </c>
      <c r="E65" s="105">
        <v>25000</v>
      </c>
      <c r="F65" s="105">
        <v>25000</v>
      </c>
      <c r="G65" s="341">
        <v>25000</v>
      </c>
      <c r="H65" s="105">
        <f t="shared" si="17"/>
        <v>27000</v>
      </c>
      <c r="I65" s="105">
        <f t="shared" ref="I65" si="20">ROUND(H65*1.08, -3)</f>
        <v>29000</v>
      </c>
    </row>
    <row r="66" spans="1:9" ht="17.45" customHeight="1" x14ac:dyDescent="0.2">
      <c r="A66" s="69" t="s">
        <v>57</v>
      </c>
      <c r="B66" s="389" t="s">
        <v>34</v>
      </c>
      <c r="C66" s="389"/>
      <c r="D66" s="341">
        <f t="shared" si="18"/>
        <v>107000</v>
      </c>
      <c r="E66" s="105">
        <v>30000</v>
      </c>
      <c r="F66" s="105">
        <v>30000</v>
      </c>
      <c r="G66" s="291">
        <v>40000</v>
      </c>
      <c r="H66" s="105">
        <f t="shared" si="17"/>
        <v>32000</v>
      </c>
      <c r="I66" s="105">
        <f t="shared" ref="I66" si="21">ROUND(H66*1.08, -3)</f>
        <v>35000</v>
      </c>
    </row>
    <row r="67" spans="1:9" ht="17.45" customHeight="1" x14ac:dyDescent="0.2">
      <c r="A67" s="69" t="s">
        <v>25</v>
      </c>
      <c r="B67" s="389" t="s">
        <v>132</v>
      </c>
      <c r="C67" s="389"/>
      <c r="D67" s="341">
        <f t="shared" si="18"/>
        <v>15000</v>
      </c>
      <c r="E67" s="105">
        <v>5000</v>
      </c>
      <c r="F67" s="105">
        <v>5000</v>
      </c>
      <c r="G67" s="341">
        <v>5000</v>
      </c>
      <c r="H67" s="105">
        <f t="shared" si="17"/>
        <v>5000</v>
      </c>
      <c r="I67" s="105">
        <f t="shared" ref="I67" si="22">ROUND(H67*1.08, -3)</f>
        <v>5000</v>
      </c>
    </row>
    <row r="68" spans="1:9" ht="17.45" customHeight="1" x14ac:dyDescent="0.2">
      <c r="A68" s="69" t="s">
        <v>26</v>
      </c>
      <c r="B68" s="389" t="s">
        <v>35</v>
      </c>
      <c r="C68" s="389"/>
      <c r="D68" s="341">
        <f t="shared" si="18"/>
        <v>36000</v>
      </c>
      <c r="E68" s="105">
        <v>11000</v>
      </c>
      <c r="F68" s="105">
        <v>11000</v>
      </c>
      <c r="G68" s="341">
        <v>11000</v>
      </c>
      <c r="H68" s="105">
        <f t="shared" si="17"/>
        <v>12000</v>
      </c>
      <c r="I68" s="105">
        <f t="shared" ref="I68" si="23">ROUND(H68*1.08, -3)</f>
        <v>13000</v>
      </c>
    </row>
    <row r="69" spans="1:9" ht="17.45" customHeight="1" x14ac:dyDescent="0.2">
      <c r="A69" s="69" t="s">
        <v>27</v>
      </c>
      <c r="B69" s="411" t="s">
        <v>211</v>
      </c>
      <c r="C69" s="412"/>
      <c r="D69" s="341">
        <f t="shared" si="18"/>
        <v>15000</v>
      </c>
      <c r="E69" s="105">
        <v>5000</v>
      </c>
      <c r="F69" s="105">
        <v>5000</v>
      </c>
      <c r="G69" s="341">
        <v>5000</v>
      </c>
      <c r="H69" s="105">
        <f t="shared" si="17"/>
        <v>5000</v>
      </c>
      <c r="I69" s="105">
        <f t="shared" ref="I69" si="24">ROUND(H69*1.08, -3)</f>
        <v>5000</v>
      </c>
    </row>
    <row r="70" spans="1:9" ht="17.45" customHeight="1" x14ac:dyDescent="0.2">
      <c r="A70" s="69" t="s">
        <v>28</v>
      </c>
      <c r="B70" s="389" t="s">
        <v>134</v>
      </c>
      <c r="C70" s="389"/>
      <c r="D70" s="341">
        <f t="shared" si="18"/>
        <v>69600</v>
      </c>
      <c r="E70" s="105">
        <f>8*300*9</f>
        <v>21600</v>
      </c>
      <c r="F70" s="105">
        <f>8*300*9</f>
        <v>21600</v>
      </c>
      <c r="G70" s="341">
        <f>8*300*9</f>
        <v>21600</v>
      </c>
      <c r="H70" s="105">
        <f t="shared" si="17"/>
        <v>23000</v>
      </c>
      <c r="I70" s="105">
        <f t="shared" ref="I70" si="25">ROUND(H70*1.08, -3)</f>
        <v>25000</v>
      </c>
    </row>
    <row r="71" spans="1:9" ht="17.45" customHeight="1" x14ac:dyDescent="0.2">
      <c r="A71" s="69" t="s">
        <v>58</v>
      </c>
      <c r="B71" s="389" t="s">
        <v>357</v>
      </c>
      <c r="C71" s="389"/>
      <c r="D71" s="341">
        <f t="shared" si="18"/>
        <v>5000</v>
      </c>
      <c r="E71" s="105">
        <v>5000</v>
      </c>
      <c r="F71" s="105">
        <v>5000</v>
      </c>
      <c r="G71" s="341">
        <v>5000</v>
      </c>
      <c r="H71" s="105">
        <v>0</v>
      </c>
      <c r="I71" s="105">
        <v>0</v>
      </c>
    </row>
    <row r="72" spans="1:9" ht="17.45" customHeight="1" x14ac:dyDescent="0.2">
      <c r="A72" s="397" t="s">
        <v>131</v>
      </c>
      <c r="B72" s="397"/>
      <c r="C72" s="397"/>
      <c r="D72" s="75">
        <f>SUM(D62:D71)</f>
        <v>852600</v>
      </c>
      <c r="E72" s="75">
        <f>SUM(E62:E71)</f>
        <v>135600</v>
      </c>
      <c r="F72" s="75">
        <f>SUM(F62:F71)</f>
        <v>135600</v>
      </c>
      <c r="G72" s="342">
        <f>SUM(G62:G71)</f>
        <v>155600</v>
      </c>
      <c r="H72" s="75">
        <f>SUM(H62:H70)</f>
        <v>335000</v>
      </c>
      <c r="I72" s="75">
        <f>SUM(I62:I70)</f>
        <v>362000</v>
      </c>
    </row>
    <row r="73" spans="1:9" ht="17.45" customHeight="1" x14ac:dyDescent="0.2">
      <c r="A73" s="398" t="s">
        <v>420</v>
      </c>
      <c r="B73" s="399"/>
      <c r="C73" s="399"/>
      <c r="D73" s="399"/>
      <c r="E73" s="399"/>
      <c r="F73" s="342">
        <v>135600</v>
      </c>
      <c r="G73" s="342">
        <v>155600</v>
      </c>
      <c r="H73" s="342">
        <f>H72</f>
        <v>335000</v>
      </c>
      <c r="I73" s="342">
        <f>I72</f>
        <v>362000</v>
      </c>
    </row>
    <row r="74" spans="1:9" ht="17.45" customHeight="1" x14ac:dyDescent="0.2">
      <c r="A74" s="418" t="s">
        <v>422</v>
      </c>
      <c r="B74" s="419"/>
      <c r="C74" s="419"/>
      <c r="D74" s="419"/>
      <c r="E74" s="420"/>
      <c r="F74" s="341">
        <v>135600</v>
      </c>
      <c r="G74" s="341">
        <v>155600</v>
      </c>
      <c r="H74" s="341">
        <f>H73</f>
        <v>335000</v>
      </c>
      <c r="I74" s="341">
        <f>I73</f>
        <v>362000</v>
      </c>
    </row>
    <row r="75" spans="1:9" ht="17.45" customHeight="1" x14ac:dyDescent="0.2">
      <c r="A75" s="415"/>
      <c r="B75" s="415"/>
      <c r="C75" s="415"/>
      <c r="D75" s="415"/>
      <c r="E75" s="415"/>
      <c r="F75" s="415"/>
      <c r="G75" s="415"/>
      <c r="H75" s="415"/>
      <c r="I75" s="415"/>
    </row>
    <row r="76" spans="1:9" ht="17.45" customHeight="1" x14ac:dyDescent="0.2">
      <c r="A76" s="229" t="s">
        <v>149</v>
      </c>
      <c r="B76" s="426" t="s">
        <v>186</v>
      </c>
      <c r="C76" s="428"/>
      <c r="D76" s="75">
        <f>G76+H76+I76</f>
        <v>140000</v>
      </c>
      <c r="E76" s="75">
        <v>40000</v>
      </c>
      <c r="F76" s="75">
        <v>40000</v>
      </c>
      <c r="G76" s="342">
        <v>40000</v>
      </c>
      <c r="H76" s="75">
        <v>50000</v>
      </c>
      <c r="I76" s="75">
        <v>50000</v>
      </c>
    </row>
    <row r="77" spans="1:9" ht="17.45" customHeight="1" x14ac:dyDescent="0.2">
      <c r="A77" s="398" t="s">
        <v>420</v>
      </c>
      <c r="B77" s="399"/>
      <c r="C77" s="399"/>
      <c r="D77" s="399"/>
      <c r="E77" s="399"/>
      <c r="F77" s="342">
        <v>40000</v>
      </c>
      <c r="G77" s="342">
        <v>40000</v>
      </c>
      <c r="H77" s="342">
        <f>H76</f>
        <v>50000</v>
      </c>
      <c r="I77" s="342">
        <f>I76</f>
        <v>50000</v>
      </c>
    </row>
    <row r="78" spans="1:9" ht="17.45" customHeight="1" x14ac:dyDescent="0.2">
      <c r="A78" s="418" t="s">
        <v>422</v>
      </c>
      <c r="B78" s="419"/>
      <c r="C78" s="419"/>
      <c r="D78" s="419"/>
      <c r="E78" s="420"/>
      <c r="F78" s="341">
        <v>40000</v>
      </c>
      <c r="G78" s="341">
        <v>40000</v>
      </c>
      <c r="H78" s="341">
        <f>H77</f>
        <v>50000</v>
      </c>
      <c r="I78" s="341">
        <f>I77</f>
        <v>50000</v>
      </c>
    </row>
    <row r="79" spans="1:9" ht="17.45" customHeight="1" x14ac:dyDescent="0.2">
      <c r="A79" s="429"/>
      <c r="B79" s="430"/>
      <c r="C79" s="430"/>
      <c r="D79" s="430"/>
      <c r="E79" s="430"/>
      <c r="F79" s="430"/>
      <c r="G79" s="430"/>
      <c r="H79" s="430"/>
      <c r="I79" s="431"/>
    </row>
    <row r="80" spans="1:9" ht="17.45" customHeight="1" x14ac:dyDescent="0.2">
      <c r="A80" s="229" t="s">
        <v>150</v>
      </c>
      <c r="B80" s="426" t="s">
        <v>76</v>
      </c>
      <c r="C80" s="428"/>
      <c r="D80" s="75">
        <f>G80+H80+I80</f>
        <v>42500</v>
      </c>
      <c r="E80" s="75">
        <v>20000</v>
      </c>
      <c r="F80" s="75">
        <v>30000</v>
      </c>
      <c r="G80" s="356">
        <v>30000</v>
      </c>
      <c r="H80" s="75">
        <v>6000</v>
      </c>
      <c r="I80" s="75">
        <v>6500</v>
      </c>
    </row>
    <row r="81" spans="1:9" ht="17.45" customHeight="1" x14ac:dyDescent="0.2">
      <c r="A81" s="398" t="s">
        <v>420</v>
      </c>
      <c r="B81" s="399"/>
      <c r="C81" s="399"/>
      <c r="D81" s="399"/>
      <c r="E81" s="399"/>
      <c r="F81" s="75">
        <v>30000</v>
      </c>
      <c r="G81" s="342">
        <v>30000</v>
      </c>
      <c r="H81" s="342">
        <f>H80</f>
        <v>6000</v>
      </c>
      <c r="I81" s="342">
        <f>I80</f>
        <v>6500</v>
      </c>
    </row>
    <row r="82" spans="1:9" ht="17.45" customHeight="1" x14ac:dyDescent="0.2">
      <c r="A82" s="418" t="s">
        <v>422</v>
      </c>
      <c r="B82" s="419"/>
      <c r="C82" s="419"/>
      <c r="D82" s="419"/>
      <c r="E82" s="420"/>
      <c r="F82" s="105">
        <v>30000</v>
      </c>
      <c r="G82" s="341">
        <v>30000</v>
      </c>
      <c r="H82" s="341">
        <f>H81</f>
        <v>6000</v>
      </c>
      <c r="I82" s="341">
        <f>I81</f>
        <v>6500</v>
      </c>
    </row>
    <row r="83" spans="1:9" ht="17.45" customHeight="1" x14ac:dyDescent="0.2">
      <c r="A83" s="106"/>
      <c r="B83" s="106"/>
      <c r="C83" s="106"/>
      <c r="D83" s="106"/>
      <c r="E83" s="106"/>
      <c r="F83" s="106"/>
      <c r="G83" s="106"/>
      <c r="H83" s="106"/>
      <c r="I83" s="106"/>
    </row>
    <row r="84" spans="1:9" ht="30" customHeight="1" x14ac:dyDescent="0.2">
      <c r="A84" s="397" t="s">
        <v>30</v>
      </c>
      <c r="B84" s="397"/>
      <c r="C84" s="397"/>
      <c r="D84" s="75">
        <f>D80+D76+D72+D57+D42+D38+D34+D26+D15</f>
        <v>3431700</v>
      </c>
      <c r="E84" s="342">
        <f t="shared" ref="E84:I84" si="26">E80+E76+E72+E57+E42+E38+E34+E26+E15</f>
        <v>937800</v>
      </c>
      <c r="F84" s="342">
        <f t="shared" si="26"/>
        <v>967900</v>
      </c>
      <c r="G84" s="342">
        <f t="shared" si="26"/>
        <v>960900</v>
      </c>
      <c r="H84" s="342">
        <f t="shared" si="26"/>
        <v>1189500</v>
      </c>
      <c r="I84" s="342">
        <f t="shared" si="26"/>
        <v>1281300</v>
      </c>
    </row>
    <row r="85" spans="1:9" ht="17.25" customHeight="1" x14ac:dyDescent="0.2">
      <c r="A85" s="416"/>
      <c r="B85" s="416"/>
      <c r="C85" s="416"/>
      <c r="D85" s="416"/>
      <c r="E85" s="416"/>
      <c r="F85" s="416"/>
      <c r="G85" s="416"/>
      <c r="H85" s="416"/>
      <c r="I85" s="416"/>
    </row>
    <row r="86" spans="1:9" ht="20.100000000000001" customHeight="1" x14ac:dyDescent="0.2">
      <c r="A86" s="67"/>
      <c r="B86" s="248"/>
      <c r="C86" s="66"/>
      <c r="D86" s="67"/>
      <c r="E86" s="67"/>
      <c r="F86" s="67"/>
      <c r="G86" s="67"/>
      <c r="H86" s="67"/>
      <c r="I86" s="67"/>
    </row>
    <row r="87" spans="1:9" ht="20.100000000000001" customHeight="1" x14ac:dyDescent="0.2">
      <c r="A87" s="67"/>
      <c r="B87" s="248"/>
      <c r="C87" s="66"/>
      <c r="D87" s="67"/>
      <c r="E87" s="67"/>
      <c r="F87" s="67"/>
      <c r="G87" s="67"/>
      <c r="H87" s="67"/>
      <c r="I87" s="67"/>
    </row>
    <row r="88" spans="1:9" ht="20.100000000000001" customHeight="1" x14ac:dyDescent="0.2">
      <c r="A88" s="67"/>
      <c r="B88" s="66"/>
      <c r="C88" s="66"/>
      <c r="D88" s="67"/>
      <c r="E88" s="67"/>
      <c r="F88" s="67"/>
      <c r="G88" s="67"/>
      <c r="H88" s="67"/>
      <c r="I88" s="67"/>
    </row>
    <row r="89" spans="1:9" ht="20.100000000000001" customHeight="1" x14ac:dyDescent="0.2">
      <c r="A89" s="67"/>
      <c r="B89" s="66"/>
      <c r="C89" s="66"/>
      <c r="D89" s="67"/>
      <c r="E89" s="249"/>
      <c r="F89" s="249"/>
      <c r="G89" s="249"/>
      <c r="H89" s="249"/>
      <c r="I89" s="67"/>
    </row>
    <row r="90" spans="1:9" ht="20.100000000000001" customHeight="1" x14ac:dyDescent="0.2">
      <c r="A90" s="67"/>
      <c r="B90" s="66"/>
      <c r="C90" s="66"/>
      <c r="D90" s="67"/>
      <c r="E90" s="249"/>
      <c r="F90" s="249"/>
      <c r="G90" s="249"/>
      <c r="H90" s="249"/>
      <c r="I90" s="67"/>
    </row>
    <row r="91" spans="1:9" ht="34.5" customHeight="1" x14ac:dyDescent="0.2">
      <c r="A91" s="67"/>
      <c r="B91" s="66"/>
      <c r="C91" s="66"/>
      <c r="D91" s="67"/>
      <c r="E91" s="67"/>
      <c r="F91" s="67"/>
      <c r="G91" s="67"/>
      <c r="H91" s="67"/>
      <c r="I91" s="67"/>
    </row>
    <row r="92" spans="1:9" ht="20.100000000000001" customHeight="1" x14ac:dyDescent="0.2">
      <c r="A92" s="67"/>
      <c r="B92" s="66"/>
      <c r="C92" s="66"/>
      <c r="D92" s="67"/>
      <c r="E92" s="249"/>
      <c r="F92" s="249"/>
      <c r="G92" s="249"/>
      <c r="H92" s="249"/>
      <c r="I92" s="67"/>
    </row>
    <row r="93" spans="1:9" ht="20.100000000000001" customHeight="1" x14ac:dyDescent="0.2">
      <c r="A93" s="67"/>
      <c r="B93" s="66"/>
      <c r="C93" s="66"/>
      <c r="D93" s="67"/>
      <c r="E93" s="67"/>
      <c r="F93" s="67"/>
      <c r="G93" s="67"/>
      <c r="H93" s="67"/>
      <c r="I93" s="67"/>
    </row>
    <row r="94" spans="1:9" ht="20.100000000000001" customHeight="1" x14ac:dyDescent="0.2">
      <c r="A94" s="67"/>
      <c r="B94" s="66"/>
      <c r="C94" s="67"/>
      <c r="D94" s="67"/>
      <c r="E94" s="67"/>
      <c r="F94" s="67"/>
      <c r="G94" s="67"/>
      <c r="H94" s="67"/>
      <c r="I94" s="67"/>
    </row>
    <row r="95" spans="1:9" ht="20.100000000000001" customHeight="1" x14ac:dyDescent="0.2">
      <c r="A95" s="67"/>
      <c r="B95" s="66"/>
      <c r="C95" s="67"/>
      <c r="D95" s="67"/>
      <c r="E95" s="67"/>
      <c r="F95" s="67"/>
      <c r="G95" s="67"/>
      <c r="H95" s="67"/>
      <c r="I95" s="67"/>
    </row>
    <row r="96" spans="1:9" ht="20.100000000000001" customHeight="1" x14ac:dyDescent="0.2">
      <c r="A96" s="67"/>
      <c r="B96" s="66"/>
      <c r="C96" s="67"/>
      <c r="D96" s="67"/>
      <c r="E96" s="67"/>
      <c r="F96" s="67"/>
      <c r="G96" s="67"/>
      <c r="H96" s="67"/>
      <c r="I96" s="67"/>
    </row>
    <row r="97" spans="1:9" ht="20.100000000000001" customHeight="1" x14ac:dyDescent="0.2">
      <c r="A97" s="67"/>
      <c r="B97" s="66"/>
      <c r="C97" s="67"/>
      <c r="D97" s="67"/>
      <c r="E97" s="67"/>
      <c r="F97" s="67"/>
      <c r="G97" s="67"/>
      <c r="H97" s="67"/>
      <c r="I97" s="67"/>
    </row>
    <row r="98" spans="1:9" ht="20.100000000000001" customHeight="1" x14ac:dyDescent="0.2">
      <c r="A98" s="67"/>
      <c r="B98" s="66"/>
      <c r="C98" s="67"/>
      <c r="D98" s="67"/>
      <c r="E98" s="67"/>
      <c r="F98" s="67"/>
      <c r="G98" s="67"/>
      <c r="H98" s="67"/>
      <c r="I98" s="67"/>
    </row>
    <row r="99" spans="1:9" ht="20.100000000000001" customHeight="1" x14ac:dyDescent="0.2">
      <c r="A99" s="67"/>
      <c r="B99" s="66"/>
      <c r="C99" s="67"/>
      <c r="D99" s="67"/>
      <c r="E99" s="67"/>
      <c r="F99" s="67"/>
      <c r="G99" s="67"/>
      <c r="H99" s="67"/>
      <c r="I99" s="67"/>
    </row>
    <row r="100" spans="1:9" ht="20.100000000000001" customHeight="1" x14ac:dyDescent="0.2">
      <c r="A100" s="67"/>
      <c r="B100" s="66"/>
      <c r="C100" s="67"/>
      <c r="D100" s="67"/>
      <c r="E100" s="67"/>
      <c r="F100" s="67"/>
      <c r="G100" s="67"/>
      <c r="H100" s="67"/>
      <c r="I100" s="67"/>
    </row>
  </sheetData>
  <mergeCells count="82">
    <mergeCell ref="B76:C76"/>
    <mergeCell ref="B71:C71"/>
    <mergeCell ref="A72:C72"/>
    <mergeCell ref="B32:I32"/>
    <mergeCell ref="B61:I61"/>
    <mergeCell ref="A45:I45"/>
    <mergeCell ref="B46:I46"/>
    <mergeCell ref="B47:C47"/>
    <mergeCell ref="A34:C34"/>
    <mergeCell ref="A43:E43"/>
    <mergeCell ref="A44:E44"/>
    <mergeCell ref="A41:I41"/>
    <mergeCell ref="A73:E73"/>
    <mergeCell ref="A74:E74"/>
    <mergeCell ref="B66:C66"/>
    <mergeCell ref="B62:C62"/>
    <mergeCell ref="A85:I85"/>
    <mergeCell ref="B51:C51"/>
    <mergeCell ref="B50:C50"/>
    <mergeCell ref="B64:C64"/>
    <mergeCell ref="A57:C57"/>
    <mergeCell ref="B54:C54"/>
    <mergeCell ref="B56:C56"/>
    <mergeCell ref="A75:I75"/>
    <mergeCell ref="A84:C84"/>
    <mergeCell ref="B55:C55"/>
    <mergeCell ref="B80:C80"/>
    <mergeCell ref="B53:C53"/>
    <mergeCell ref="A58:E58"/>
    <mergeCell ref="A59:E59"/>
    <mergeCell ref="A60:I60"/>
    <mergeCell ref="B52:C52"/>
    <mergeCell ref="B1:C1"/>
    <mergeCell ref="A2:I2"/>
    <mergeCell ref="B42:C42"/>
    <mergeCell ref="B38:C38"/>
    <mergeCell ref="B33:C33"/>
    <mergeCell ref="B3:I3"/>
    <mergeCell ref="A37:I37"/>
    <mergeCell ref="A35:E35"/>
    <mergeCell ref="A36:E36"/>
    <mergeCell ref="A39:E39"/>
    <mergeCell ref="A40:E40"/>
    <mergeCell ref="A27:E27"/>
    <mergeCell ref="A28:E28"/>
    <mergeCell ref="A30:E30"/>
    <mergeCell ref="A29:E29"/>
    <mergeCell ref="B6:C6"/>
    <mergeCell ref="B4:I4"/>
    <mergeCell ref="A82:E82"/>
    <mergeCell ref="A77:E77"/>
    <mergeCell ref="A78:E78"/>
    <mergeCell ref="A79:I79"/>
    <mergeCell ref="A81:E81"/>
    <mergeCell ref="B67:C67"/>
    <mergeCell ref="B63:C63"/>
    <mergeCell ref="B70:C70"/>
    <mergeCell ref="B48:C48"/>
    <mergeCell ref="B65:C65"/>
    <mergeCell ref="B68:C68"/>
    <mergeCell ref="B69:C69"/>
    <mergeCell ref="B49:C49"/>
    <mergeCell ref="B5:C5"/>
    <mergeCell ref="B24:C24"/>
    <mergeCell ref="A26:C26"/>
    <mergeCell ref="B23:I23"/>
    <mergeCell ref="B25:C25"/>
    <mergeCell ref="A31:I31"/>
    <mergeCell ref="A15:C15"/>
    <mergeCell ref="A21:E21"/>
    <mergeCell ref="B13:C13"/>
    <mergeCell ref="B14:C14"/>
    <mergeCell ref="A19:E19"/>
    <mergeCell ref="A20:E20"/>
    <mergeCell ref="B7:C7"/>
    <mergeCell ref="A16:E16"/>
    <mergeCell ref="A17:E17"/>
    <mergeCell ref="B12:C12"/>
    <mergeCell ref="B8:C8"/>
    <mergeCell ref="B9:C9"/>
    <mergeCell ref="B10:C10"/>
    <mergeCell ref="B11:C11"/>
  </mergeCells>
  <pageMargins left="0.62992125984251968" right="0.15748031496062992" top="0.6640625" bottom="0.43307086614173229" header="0.92812499999999998" footer="0.27559055118110237"/>
  <pageSetup paperSize="9" scale="80" orientation="portrait" cellComments="asDisplayed" r:id="rId1"/>
  <headerFooter alignWithMargins="0"/>
  <rowBreaks count="1" manualBreakCount="1">
    <brk id="45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7"/>
  <sheetViews>
    <sheetView view="pageBreakPreview" topLeftCell="A4" zoomScaleNormal="100" zoomScaleSheetLayoutView="100" workbookViewId="0">
      <selection activeCell="F33" sqref="F33:F36"/>
    </sheetView>
  </sheetViews>
  <sheetFormatPr defaultColWidth="9.140625" defaultRowHeight="15" customHeight="1" x14ac:dyDescent="0.2"/>
  <cols>
    <col min="1" max="1" width="5.5703125" style="67" customWidth="1"/>
    <col min="2" max="2" width="17.7109375" style="67" customWidth="1"/>
    <col min="3" max="3" width="18" style="67" customWidth="1"/>
    <col min="4" max="4" width="6" style="67" customWidth="1"/>
    <col min="5" max="5" width="14.7109375" style="94" customWidth="1"/>
    <col min="6" max="6" width="14.7109375" style="97" customWidth="1"/>
    <col min="7" max="8" width="14.7109375" style="94" customWidth="1"/>
    <col min="9" max="9" width="15.7109375" style="67" customWidth="1"/>
    <col min="10" max="10" width="16.5703125" style="67" customWidth="1"/>
    <col min="11" max="11" width="37.28515625" style="78" customWidth="1"/>
    <col min="12" max="12" width="14" style="67" bestFit="1" customWidth="1"/>
    <col min="13" max="13" width="16.5703125" style="67" bestFit="1" customWidth="1"/>
    <col min="14" max="14" width="14" style="67" bestFit="1" customWidth="1"/>
    <col min="15" max="16384" width="9.140625" style="67"/>
  </cols>
  <sheetData>
    <row r="1" spans="1:9" ht="27.75" customHeight="1" x14ac:dyDescent="0.2">
      <c r="A1" s="63" t="s">
        <v>31</v>
      </c>
      <c r="B1" s="413" t="s">
        <v>168</v>
      </c>
      <c r="C1" s="449"/>
      <c r="D1" s="414"/>
      <c r="E1" s="84" t="s">
        <v>8</v>
      </c>
      <c r="F1" s="85" t="s">
        <v>223</v>
      </c>
      <c r="G1" s="86" t="s">
        <v>224</v>
      </c>
      <c r="H1" s="86" t="s">
        <v>235</v>
      </c>
      <c r="I1" s="66" t="s">
        <v>45</v>
      </c>
    </row>
    <row r="2" spans="1:9" ht="15" customHeight="1" x14ac:dyDescent="0.2">
      <c r="A2" s="395"/>
      <c r="B2" s="395"/>
      <c r="C2" s="395"/>
      <c r="D2" s="395"/>
      <c r="E2" s="395"/>
      <c r="F2" s="395"/>
      <c r="G2" s="395"/>
      <c r="H2" s="395"/>
    </row>
    <row r="3" spans="1:9" ht="15" customHeight="1" x14ac:dyDescent="0.2">
      <c r="A3" s="258" t="s">
        <v>124</v>
      </c>
      <c r="B3" s="446" t="s">
        <v>237</v>
      </c>
      <c r="C3" s="447"/>
      <c r="D3" s="447"/>
      <c r="E3" s="447"/>
      <c r="F3" s="447"/>
      <c r="G3" s="447"/>
      <c r="H3" s="448"/>
    </row>
    <row r="4" spans="1:9" ht="15" customHeight="1" x14ac:dyDescent="0.2">
      <c r="A4" s="63" t="s">
        <v>16</v>
      </c>
      <c r="B4" s="446" t="s">
        <v>269</v>
      </c>
      <c r="C4" s="447"/>
      <c r="D4" s="447"/>
      <c r="E4" s="447"/>
      <c r="F4" s="447"/>
      <c r="G4" s="447"/>
      <c r="H4" s="448"/>
    </row>
    <row r="5" spans="1:9" ht="15" customHeight="1" x14ac:dyDescent="0.2">
      <c r="A5" s="73" t="s">
        <v>50</v>
      </c>
      <c r="B5" s="450" t="s">
        <v>358</v>
      </c>
      <c r="C5" s="451"/>
      <c r="D5" s="452"/>
      <c r="E5" s="70">
        <v>61000</v>
      </c>
      <c r="F5" s="70">
        <v>61000</v>
      </c>
      <c r="G5" s="70">
        <v>0</v>
      </c>
      <c r="H5" s="70">
        <v>0</v>
      </c>
    </row>
    <row r="6" spans="1:9" ht="15" customHeight="1" x14ac:dyDescent="0.2">
      <c r="A6" s="73" t="s">
        <v>18</v>
      </c>
      <c r="B6" s="450" t="s">
        <v>359</v>
      </c>
      <c r="C6" s="451"/>
      <c r="D6" s="452"/>
      <c r="E6" s="70">
        <v>80000</v>
      </c>
      <c r="F6" s="70">
        <v>80000</v>
      </c>
      <c r="G6" s="70">
        <v>0</v>
      </c>
      <c r="H6" s="70">
        <v>0</v>
      </c>
    </row>
    <row r="7" spans="1:9" ht="15" customHeight="1" x14ac:dyDescent="0.2">
      <c r="A7" s="73" t="s">
        <v>55</v>
      </c>
      <c r="B7" s="450" t="s">
        <v>364</v>
      </c>
      <c r="C7" s="451"/>
      <c r="D7" s="452"/>
      <c r="E7" s="70">
        <v>90000</v>
      </c>
      <c r="F7" s="70">
        <v>90000</v>
      </c>
      <c r="G7" s="70">
        <v>0</v>
      </c>
      <c r="H7" s="70">
        <v>0</v>
      </c>
    </row>
    <row r="8" spans="1:9" ht="15" customHeight="1" x14ac:dyDescent="0.2">
      <c r="A8" s="73" t="s">
        <v>56</v>
      </c>
      <c r="B8" s="450" t="s">
        <v>360</v>
      </c>
      <c r="C8" s="451"/>
      <c r="D8" s="452"/>
      <c r="E8" s="70">
        <v>6000</v>
      </c>
      <c r="F8" s="70">
        <v>6000</v>
      </c>
      <c r="G8" s="70">
        <v>0</v>
      </c>
      <c r="H8" s="70">
        <v>0</v>
      </c>
    </row>
    <row r="9" spans="1:9" ht="15" customHeight="1" x14ac:dyDescent="0.2">
      <c r="A9" s="73" t="s">
        <v>57</v>
      </c>
      <c r="B9" s="450" t="s">
        <v>287</v>
      </c>
      <c r="C9" s="451"/>
      <c r="D9" s="452"/>
      <c r="E9" s="70">
        <f t="shared" ref="E9" si="0">SUM(F9:H9)</f>
        <v>601000</v>
      </c>
      <c r="F9" s="70">
        <v>21000</v>
      </c>
      <c r="G9" s="70">
        <f>ROUND(F10*1.08, -3)</f>
        <v>279000</v>
      </c>
      <c r="H9" s="70">
        <f>ROUND(G9*1.08,-3)</f>
        <v>301000</v>
      </c>
    </row>
    <row r="10" spans="1:9" ht="15" customHeight="1" x14ac:dyDescent="0.2">
      <c r="A10" s="436" t="s">
        <v>281</v>
      </c>
      <c r="B10" s="437"/>
      <c r="C10" s="437"/>
      <c r="D10" s="438"/>
      <c r="E10" s="71">
        <f>SUM(E5:E9)</f>
        <v>838000</v>
      </c>
      <c r="F10" s="71">
        <f>SUM(F5:F9)</f>
        <v>258000</v>
      </c>
      <c r="G10" s="71">
        <v>279000</v>
      </c>
      <c r="H10" s="71">
        <v>301000</v>
      </c>
    </row>
    <row r="11" spans="1:9" ht="15" customHeight="1" x14ac:dyDescent="0.2">
      <c r="A11" s="257"/>
      <c r="B11" s="259"/>
      <c r="C11" s="260"/>
      <c r="D11" s="260"/>
      <c r="E11" s="260"/>
      <c r="F11" s="260"/>
      <c r="G11" s="261"/>
      <c r="H11" s="257"/>
    </row>
    <row r="12" spans="1:9" ht="15" customHeight="1" x14ac:dyDescent="0.2">
      <c r="A12" s="263"/>
      <c r="B12" s="264" t="s">
        <v>374</v>
      </c>
      <c r="C12" s="265"/>
      <c r="D12" s="265"/>
      <c r="E12" s="265"/>
      <c r="F12" s="265"/>
      <c r="G12" s="266"/>
      <c r="H12" s="263"/>
    </row>
    <row r="13" spans="1:9" ht="15" customHeight="1" x14ac:dyDescent="0.2">
      <c r="A13" s="263"/>
      <c r="B13" s="264"/>
      <c r="C13" s="265"/>
      <c r="D13" s="265"/>
      <c r="E13" s="265"/>
      <c r="F13" s="265"/>
      <c r="G13" s="266"/>
      <c r="H13" s="263"/>
    </row>
    <row r="14" spans="1:9" ht="15" customHeight="1" x14ac:dyDescent="0.2">
      <c r="A14" s="263"/>
      <c r="B14" s="264"/>
      <c r="C14" s="265"/>
      <c r="D14" s="265"/>
      <c r="E14" s="265"/>
      <c r="F14" s="265"/>
      <c r="G14" s="266"/>
      <c r="H14" s="263"/>
    </row>
    <row r="15" spans="1:9" ht="15" customHeight="1" x14ac:dyDescent="0.2">
      <c r="A15" s="263"/>
      <c r="B15" s="264"/>
      <c r="C15" s="265"/>
      <c r="D15" s="265"/>
      <c r="E15" s="265"/>
      <c r="F15" s="265"/>
      <c r="G15" s="266"/>
      <c r="H15" s="263"/>
    </row>
    <row r="16" spans="1:9" ht="15" customHeight="1" x14ac:dyDescent="0.2">
      <c r="A16" s="257"/>
      <c r="B16" s="259"/>
      <c r="C16" s="260"/>
      <c r="D16" s="260"/>
      <c r="E16" s="260"/>
      <c r="F16" s="260"/>
      <c r="G16" s="261"/>
      <c r="H16" s="257"/>
    </row>
    <row r="17" spans="1:14" ht="15" customHeight="1" x14ac:dyDescent="0.2">
      <c r="A17" s="258" t="s">
        <v>173</v>
      </c>
      <c r="B17" s="426" t="s">
        <v>135</v>
      </c>
      <c r="C17" s="427"/>
      <c r="D17" s="427"/>
      <c r="E17" s="427"/>
      <c r="F17" s="427"/>
      <c r="G17" s="428"/>
      <c r="H17" s="75"/>
    </row>
    <row r="18" spans="1:14" ht="15" customHeight="1" x14ac:dyDescent="0.2">
      <c r="A18" s="69" t="s">
        <v>16</v>
      </c>
      <c r="B18" s="433" t="s">
        <v>14</v>
      </c>
      <c r="C18" s="434"/>
      <c r="D18" s="435"/>
      <c r="E18" s="70">
        <f t="shared" ref="E18" si="1">SUM(F18:H18)</f>
        <v>607000</v>
      </c>
      <c r="F18" s="76">
        <v>187000</v>
      </c>
      <c r="G18" s="76">
        <f>ROUND(F18*1.08,-3)</f>
        <v>202000</v>
      </c>
      <c r="H18" s="76">
        <f>ROUND(G18*1.08,-3)</f>
        <v>218000</v>
      </c>
    </row>
    <row r="19" spans="1:14" ht="15" customHeight="1" x14ac:dyDescent="0.2">
      <c r="A19" s="69" t="s">
        <v>36</v>
      </c>
      <c r="B19" s="433" t="s">
        <v>244</v>
      </c>
      <c r="C19" s="434"/>
      <c r="D19" s="435"/>
      <c r="E19" s="70">
        <f>SUM(F19:H19)</f>
        <v>267000</v>
      </c>
      <c r="F19" s="76">
        <v>82000</v>
      </c>
      <c r="G19" s="76">
        <f t="shared" ref="G19:H19" si="2">ROUND(F19*1.08,-3)</f>
        <v>89000</v>
      </c>
      <c r="H19" s="76">
        <f t="shared" si="2"/>
        <v>96000</v>
      </c>
    </row>
    <row r="20" spans="1:14" ht="15" customHeight="1" x14ac:dyDescent="0.2">
      <c r="A20" s="69" t="s">
        <v>20</v>
      </c>
      <c r="B20" s="433" t="s">
        <v>373</v>
      </c>
      <c r="C20" s="434"/>
      <c r="D20" s="435"/>
      <c r="E20" s="70">
        <v>250000</v>
      </c>
      <c r="F20" s="76">
        <v>250000</v>
      </c>
      <c r="G20" s="76">
        <v>0</v>
      </c>
      <c r="H20" s="76">
        <v>0</v>
      </c>
      <c r="K20" s="78">
        <f>495000/4</f>
        <v>123750</v>
      </c>
    </row>
    <row r="21" spans="1:14" ht="15" customHeight="1" x14ac:dyDescent="0.2">
      <c r="A21" s="69" t="s">
        <v>22</v>
      </c>
      <c r="B21" s="433" t="s">
        <v>13</v>
      </c>
      <c r="C21" s="434"/>
      <c r="D21" s="435"/>
      <c r="E21" s="70">
        <f>SUM(F21:H21)</f>
        <v>980000</v>
      </c>
      <c r="F21" s="76">
        <v>129000</v>
      </c>
      <c r="G21" s="76">
        <v>409000</v>
      </c>
      <c r="H21" s="76">
        <v>442000</v>
      </c>
      <c r="K21" s="78">
        <v>495000</v>
      </c>
    </row>
    <row r="22" spans="1:14" ht="15" customHeight="1" x14ac:dyDescent="0.2">
      <c r="A22" s="436" t="s">
        <v>9</v>
      </c>
      <c r="B22" s="437"/>
      <c r="C22" s="437"/>
      <c r="D22" s="438"/>
      <c r="E22" s="71">
        <f>SUM(E18:E21)</f>
        <v>2104000</v>
      </c>
      <c r="F22" s="71">
        <f>SUM(F18:F21)</f>
        <v>648000</v>
      </c>
      <c r="G22" s="71">
        <f>SUM(G18:G21)</f>
        <v>700000</v>
      </c>
      <c r="H22" s="71">
        <f>SUM(H18:H21)</f>
        <v>756000</v>
      </c>
      <c r="K22" s="78">
        <f>SUM(K20:K21)</f>
        <v>618750</v>
      </c>
    </row>
    <row r="23" spans="1:14" ht="15" customHeight="1" x14ac:dyDescent="0.2">
      <c r="A23" s="442"/>
      <c r="B23" s="442"/>
      <c r="C23" s="442"/>
      <c r="D23" s="442"/>
      <c r="E23" s="442"/>
      <c r="F23" s="442"/>
      <c r="G23" s="442"/>
      <c r="H23" s="442"/>
    </row>
    <row r="24" spans="1:14" ht="15" customHeight="1" x14ac:dyDescent="0.2">
      <c r="A24" s="253" t="s">
        <v>149</v>
      </c>
      <c r="B24" s="443" t="s">
        <v>288</v>
      </c>
      <c r="C24" s="444"/>
      <c r="D24" s="444"/>
      <c r="E24" s="444"/>
      <c r="F24" s="444"/>
      <c r="G24" s="444"/>
      <c r="H24" s="445"/>
    </row>
    <row r="25" spans="1:14" ht="15" customHeight="1" x14ac:dyDescent="0.2">
      <c r="A25" s="262" t="s">
        <v>50</v>
      </c>
      <c r="B25" s="446" t="s">
        <v>308</v>
      </c>
      <c r="C25" s="447"/>
      <c r="D25" s="447"/>
      <c r="E25" s="447"/>
      <c r="F25" s="447"/>
      <c r="G25" s="447"/>
      <c r="H25" s="448"/>
    </row>
    <row r="26" spans="1:14" ht="15" customHeight="1" x14ac:dyDescent="0.2">
      <c r="A26" s="69" t="s">
        <v>16</v>
      </c>
      <c r="B26" s="395" t="s">
        <v>289</v>
      </c>
      <c r="C26" s="395"/>
      <c r="D26" s="395"/>
      <c r="E26" s="70">
        <f t="shared" ref="E26:E27" si="3">SUM(F26:H26)</f>
        <v>8800000</v>
      </c>
      <c r="F26" s="91">
        <v>8800000</v>
      </c>
      <c r="G26" s="76">
        <v>0</v>
      </c>
      <c r="H26" s="76">
        <v>0</v>
      </c>
    </row>
    <row r="27" spans="1:14" ht="15" customHeight="1" x14ac:dyDescent="0.2">
      <c r="A27" s="69" t="s">
        <v>36</v>
      </c>
      <c r="B27" s="395" t="s">
        <v>370</v>
      </c>
      <c r="C27" s="395"/>
      <c r="D27" s="395"/>
      <c r="E27" s="70">
        <f t="shared" si="3"/>
        <v>622500</v>
      </c>
      <c r="F27" s="91">
        <v>622500</v>
      </c>
      <c r="G27" s="76">
        <v>0</v>
      </c>
      <c r="H27" s="76">
        <v>0</v>
      </c>
      <c r="K27" s="91">
        <v>622500</v>
      </c>
    </row>
    <row r="28" spans="1:14" ht="15" customHeight="1" x14ac:dyDescent="0.2">
      <c r="A28" s="69" t="s">
        <v>20</v>
      </c>
      <c r="B28" s="395" t="s">
        <v>371</v>
      </c>
      <c r="C28" s="395"/>
      <c r="D28" s="395"/>
      <c r="E28" s="70">
        <v>622500</v>
      </c>
      <c r="F28" s="91">
        <v>622500</v>
      </c>
      <c r="G28" s="76">
        <v>0</v>
      </c>
      <c r="H28" s="76">
        <v>0</v>
      </c>
      <c r="K28" s="91">
        <v>622500</v>
      </c>
      <c r="L28" s="256"/>
      <c r="M28" s="256"/>
      <c r="N28" s="256"/>
    </row>
    <row r="29" spans="1:14" ht="15" customHeight="1" x14ac:dyDescent="0.2">
      <c r="A29" s="69" t="s">
        <v>22</v>
      </c>
      <c r="B29" s="395" t="s">
        <v>363</v>
      </c>
      <c r="C29" s="395"/>
      <c r="D29" s="395"/>
      <c r="E29" s="70">
        <v>387500</v>
      </c>
      <c r="F29" s="91">
        <v>387500</v>
      </c>
      <c r="G29" s="76">
        <v>0</v>
      </c>
      <c r="H29" s="76">
        <v>0</v>
      </c>
      <c r="K29" s="91">
        <v>387500</v>
      </c>
      <c r="L29" s="256"/>
      <c r="M29" s="256"/>
      <c r="N29" s="256"/>
    </row>
    <row r="30" spans="1:14" ht="15" customHeight="1" x14ac:dyDescent="0.2">
      <c r="A30" s="69" t="s">
        <v>24</v>
      </c>
      <c r="B30" s="395" t="s">
        <v>290</v>
      </c>
      <c r="C30" s="395"/>
      <c r="D30" s="395"/>
      <c r="E30" s="70">
        <f>SUM(F30:H30)</f>
        <v>24261000</v>
      </c>
      <c r="F30" s="91">
        <v>0</v>
      </c>
      <c r="G30" s="76">
        <v>11664000</v>
      </c>
      <c r="H30" s="70">
        <f>ROUND(G30*1.08, -3)</f>
        <v>12597000</v>
      </c>
      <c r="K30" s="91">
        <v>0</v>
      </c>
      <c r="M30" s="256"/>
    </row>
    <row r="31" spans="1:14" ht="15" customHeight="1" x14ac:dyDescent="0.2">
      <c r="A31" s="69"/>
      <c r="B31" s="398" t="s">
        <v>366</v>
      </c>
      <c r="C31" s="399"/>
      <c r="D31" s="407"/>
      <c r="E31" s="71">
        <f>SUM(E26:E30)</f>
        <v>34693500</v>
      </c>
      <c r="F31" s="88">
        <f>SUM(F26:F30)</f>
        <v>10432500</v>
      </c>
      <c r="G31" s="74">
        <v>11664000</v>
      </c>
      <c r="H31" s="71">
        <v>12597000</v>
      </c>
      <c r="K31" s="91">
        <v>32000</v>
      </c>
      <c r="M31" s="256">
        <v>9000000</v>
      </c>
    </row>
    <row r="32" spans="1:14" ht="15" customHeight="1" x14ac:dyDescent="0.2">
      <c r="A32" s="262" t="s">
        <v>18</v>
      </c>
      <c r="B32" s="446" t="s">
        <v>365</v>
      </c>
      <c r="C32" s="447"/>
      <c r="D32" s="447"/>
      <c r="E32" s="447"/>
      <c r="F32" s="447"/>
      <c r="G32" s="447"/>
      <c r="H32" s="448"/>
      <c r="K32" s="91">
        <v>32000</v>
      </c>
      <c r="M32" s="256">
        <f>3%*M31</f>
        <v>270000</v>
      </c>
    </row>
    <row r="33" spans="1:13" ht="15" customHeight="1" x14ac:dyDescent="0.2">
      <c r="A33" s="69" t="s">
        <v>16</v>
      </c>
      <c r="B33" s="395" t="s">
        <v>369</v>
      </c>
      <c r="C33" s="395"/>
      <c r="D33" s="395"/>
      <c r="E33" s="70">
        <v>283500</v>
      </c>
      <c r="F33" s="91">
        <v>283500</v>
      </c>
      <c r="G33" s="76">
        <v>0</v>
      </c>
      <c r="H33" s="70">
        <v>0</v>
      </c>
      <c r="K33" s="91">
        <v>20000</v>
      </c>
      <c r="M33" s="256">
        <v>283500</v>
      </c>
    </row>
    <row r="34" spans="1:13" ht="15" customHeight="1" x14ac:dyDescent="0.2">
      <c r="A34" s="69" t="s">
        <v>36</v>
      </c>
      <c r="B34" s="395" t="s">
        <v>42</v>
      </c>
      <c r="C34" s="395"/>
      <c r="D34" s="395"/>
      <c r="E34" s="91">
        <v>32000</v>
      </c>
      <c r="F34" s="91">
        <v>32000</v>
      </c>
      <c r="G34" s="76">
        <v>0</v>
      </c>
      <c r="H34" s="70">
        <v>0</v>
      </c>
      <c r="K34" s="78">
        <f>SUM(K27:K33)</f>
        <v>1716500</v>
      </c>
      <c r="M34" s="256"/>
    </row>
    <row r="35" spans="1:13" ht="15" customHeight="1" x14ac:dyDescent="0.2">
      <c r="A35" s="69" t="s">
        <v>20</v>
      </c>
      <c r="B35" s="395" t="s">
        <v>368</v>
      </c>
      <c r="C35" s="395"/>
      <c r="D35" s="395"/>
      <c r="E35" s="91">
        <v>32000</v>
      </c>
      <c r="F35" s="91">
        <v>32000</v>
      </c>
      <c r="G35" s="76">
        <v>0</v>
      </c>
      <c r="H35" s="70">
        <v>0</v>
      </c>
      <c r="K35" s="78">
        <f>10800000</f>
        <v>10800000</v>
      </c>
      <c r="M35" s="256"/>
    </row>
    <row r="36" spans="1:13" ht="15" customHeight="1" x14ac:dyDescent="0.2">
      <c r="A36" s="69" t="s">
        <v>22</v>
      </c>
      <c r="B36" s="395" t="s">
        <v>363</v>
      </c>
      <c r="C36" s="395"/>
      <c r="D36" s="395"/>
      <c r="E36" s="91">
        <v>20000</v>
      </c>
      <c r="F36" s="91">
        <v>20000</v>
      </c>
      <c r="G36" s="76">
        <v>0</v>
      </c>
      <c r="H36" s="70">
        <v>0</v>
      </c>
      <c r="K36" s="78">
        <f>K35-K34</f>
        <v>9083500</v>
      </c>
      <c r="M36" s="256"/>
    </row>
    <row r="37" spans="1:13" ht="15" customHeight="1" x14ac:dyDescent="0.2">
      <c r="A37" s="69"/>
      <c r="B37" s="398" t="s">
        <v>367</v>
      </c>
      <c r="C37" s="399"/>
      <c r="D37" s="407"/>
      <c r="E37" s="88">
        <f>SUM(E33:E36)</f>
        <v>367500</v>
      </c>
      <c r="F37" s="88">
        <f>SUM(F33:F36)</f>
        <v>367500</v>
      </c>
      <c r="G37" s="74">
        <v>0</v>
      </c>
      <c r="H37" s="71">
        <v>0</v>
      </c>
      <c r="M37" s="256"/>
    </row>
    <row r="38" spans="1:13" ht="15" customHeight="1" x14ac:dyDescent="0.2">
      <c r="A38" s="397" t="s">
        <v>372</v>
      </c>
      <c r="B38" s="397"/>
      <c r="C38" s="397"/>
      <c r="D38" s="397"/>
      <c r="E38" s="71">
        <f>E37+E31</f>
        <v>35061000</v>
      </c>
      <c r="F38" s="88">
        <f>F31+F37</f>
        <v>10800000</v>
      </c>
      <c r="G38" s="88">
        <v>11664000</v>
      </c>
      <c r="H38" s="88">
        <v>12597000</v>
      </c>
      <c r="I38" s="94">
        <f>SUM(F38:H38)</f>
        <v>35061000</v>
      </c>
      <c r="K38" s="78">
        <f>K36-M33</f>
        <v>8800000</v>
      </c>
      <c r="M38" s="78"/>
    </row>
    <row r="39" spans="1:13" ht="15" customHeight="1" x14ac:dyDescent="0.2">
      <c r="A39" s="439"/>
      <c r="B39" s="440"/>
      <c r="C39" s="440"/>
      <c r="D39" s="440"/>
      <c r="E39" s="440"/>
      <c r="F39" s="440"/>
      <c r="G39" s="440"/>
      <c r="H39" s="441"/>
      <c r="M39" s="256"/>
    </row>
    <row r="40" spans="1:13" ht="15" customHeight="1" x14ac:dyDescent="0.2">
      <c r="A40" s="82"/>
      <c r="B40" s="82"/>
      <c r="C40" s="82"/>
      <c r="D40" s="82"/>
      <c r="E40" s="83"/>
      <c r="F40" s="93"/>
      <c r="G40" s="83"/>
      <c r="H40" s="83"/>
    </row>
    <row r="41" spans="1:13" ht="15" customHeight="1" x14ac:dyDescent="0.2">
      <c r="B41" s="66"/>
      <c r="C41" s="66"/>
      <c r="D41" s="66"/>
      <c r="F41" s="95"/>
      <c r="G41" s="96"/>
    </row>
    <row r="42" spans="1:13" ht="15" customHeight="1" x14ac:dyDescent="0.2">
      <c r="B42" s="66"/>
      <c r="C42" s="66"/>
      <c r="D42" s="66"/>
    </row>
    <row r="43" spans="1:13" ht="15" customHeight="1" x14ac:dyDescent="0.2">
      <c r="B43" s="66"/>
      <c r="C43" s="66"/>
      <c r="D43" s="66"/>
      <c r="F43" s="95"/>
      <c r="G43" s="96"/>
    </row>
    <row r="44" spans="1:13" ht="15" customHeight="1" x14ac:dyDescent="0.2">
      <c r="B44" s="66"/>
      <c r="C44" s="66"/>
      <c r="D44" s="66"/>
    </row>
    <row r="46" spans="1:13" ht="15" customHeight="1" x14ac:dyDescent="0.2">
      <c r="K46" s="91">
        <v>8990000</v>
      </c>
    </row>
    <row r="47" spans="1:13" ht="15" customHeight="1" x14ac:dyDescent="0.2">
      <c r="K47" s="91">
        <v>800000</v>
      </c>
    </row>
    <row r="48" spans="1:13" ht="15" customHeight="1" x14ac:dyDescent="0.2">
      <c r="K48" s="91">
        <v>622500</v>
      </c>
    </row>
    <row r="49" spans="5:11" ht="15" customHeight="1" x14ac:dyDescent="0.2">
      <c r="K49" s="91">
        <v>387500</v>
      </c>
    </row>
    <row r="50" spans="5:11" ht="15" customHeight="1" x14ac:dyDescent="0.2">
      <c r="K50" s="91">
        <v>0</v>
      </c>
    </row>
    <row r="51" spans="5:11" ht="15" customHeight="1" x14ac:dyDescent="0.2">
      <c r="K51" s="78">
        <f>SUM(K46:K50)</f>
        <v>10800000</v>
      </c>
    </row>
    <row r="62" spans="5:11" ht="15" customHeight="1" x14ac:dyDescent="0.2">
      <c r="E62" s="67"/>
      <c r="F62" s="67"/>
      <c r="G62" s="67"/>
      <c r="H62" s="67"/>
    </row>
    <row r="63" spans="5:11" ht="15" customHeight="1" x14ac:dyDescent="0.2">
      <c r="E63" s="67"/>
      <c r="F63" s="67"/>
      <c r="G63" s="67"/>
      <c r="H63" s="67"/>
    </row>
    <row r="64" spans="5:11" ht="15" customHeight="1" x14ac:dyDescent="0.2">
      <c r="E64" s="67"/>
      <c r="F64" s="67"/>
      <c r="G64" s="67"/>
      <c r="H64" s="67"/>
    </row>
    <row r="65" spans="5:8" ht="15" customHeight="1" x14ac:dyDescent="0.2">
      <c r="E65" s="67"/>
      <c r="F65" s="67"/>
      <c r="G65" s="67"/>
      <c r="H65" s="67"/>
    </row>
    <row r="66" spans="5:8" ht="15" customHeight="1" x14ac:dyDescent="0.2">
      <c r="E66" s="67"/>
      <c r="F66" s="67"/>
      <c r="G66" s="67"/>
      <c r="H66" s="67"/>
    </row>
    <row r="67" spans="5:8" ht="15" customHeight="1" x14ac:dyDescent="0.2">
      <c r="E67" s="67"/>
      <c r="F67" s="67"/>
      <c r="G67" s="67"/>
      <c r="H67" s="67"/>
    </row>
  </sheetData>
  <mergeCells count="33">
    <mergeCell ref="B1:D1"/>
    <mergeCell ref="A2:H2"/>
    <mergeCell ref="B29:D29"/>
    <mergeCell ref="B30:D30"/>
    <mergeCell ref="A38:D38"/>
    <mergeCell ref="B5:D5"/>
    <mergeCell ref="B6:D6"/>
    <mergeCell ref="B7:D7"/>
    <mergeCell ref="B8:D8"/>
    <mergeCell ref="B3:H3"/>
    <mergeCell ref="B4:H4"/>
    <mergeCell ref="B9:D9"/>
    <mergeCell ref="A10:D10"/>
    <mergeCell ref="B31:D31"/>
    <mergeCell ref="B33:D33"/>
    <mergeCell ref="B34:D34"/>
    <mergeCell ref="A39:H39"/>
    <mergeCell ref="A23:H23"/>
    <mergeCell ref="B24:H24"/>
    <mergeCell ref="B26:D26"/>
    <mergeCell ref="B27:D27"/>
    <mergeCell ref="B28:D28"/>
    <mergeCell ref="B35:D35"/>
    <mergeCell ref="B36:D36"/>
    <mergeCell ref="B37:D37"/>
    <mergeCell ref="B25:H25"/>
    <mergeCell ref="B32:H32"/>
    <mergeCell ref="B17:G17"/>
    <mergeCell ref="B18:D18"/>
    <mergeCell ref="B19:D19"/>
    <mergeCell ref="B21:D21"/>
    <mergeCell ref="A22:D22"/>
    <mergeCell ref="B20:D20"/>
  </mergeCells>
  <pageMargins left="0.5892857142857143" right="0.15748031496062992" top="0.74803149606299213" bottom="0.39370078740157483" header="0.31496062992125984" footer="0.23622047244094491"/>
  <pageSetup paperSize="9" scale="90" orientation="portrait" r:id="rId1"/>
  <headerFooter alignWithMargins="0">
    <oddHeader>&amp;CKOMUNALNE DJELATNOSTI I INFRASTRUKTURA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8"/>
  <sheetViews>
    <sheetView view="pageBreakPreview" topLeftCell="A103" zoomScale="115" zoomScaleNormal="100" zoomScaleSheetLayoutView="115" workbookViewId="0">
      <selection activeCell="K103" sqref="K1:O1048576"/>
    </sheetView>
  </sheetViews>
  <sheetFormatPr defaultColWidth="9.140625" defaultRowHeight="15" customHeight="1" x14ac:dyDescent="0.2"/>
  <cols>
    <col min="1" max="1" width="5.5703125" style="67" customWidth="1"/>
    <col min="2" max="2" width="17.7109375" style="67" customWidth="1"/>
    <col min="3" max="3" width="18" style="67" customWidth="1"/>
    <col min="4" max="4" width="6" style="67" customWidth="1"/>
    <col min="5" max="5" width="14.7109375" style="94" customWidth="1"/>
    <col min="6" max="8" width="14.7109375" style="97" customWidth="1"/>
    <col min="9" max="10" width="14.7109375" style="94" customWidth="1"/>
    <col min="11" max="16384" width="9.140625" style="67"/>
  </cols>
  <sheetData>
    <row r="1" spans="1:10" ht="27.75" customHeight="1" x14ac:dyDescent="0.2">
      <c r="A1" s="63" t="s">
        <v>31</v>
      </c>
      <c r="B1" s="413" t="s">
        <v>168</v>
      </c>
      <c r="C1" s="449"/>
      <c r="D1" s="414"/>
      <c r="E1" s="84" t="s">
        <v>8</v>
      </c>
      <c r="F1" s="319" t="s">
        <v>223</v>
      </c>
      <c r="G1" s="319" t="s">
        <v>375</v>
      </c>
      <c r="H1" s="280" t="s">
        <v>463</v>
      </c>
      <c r="I1" s="320" t="s">
        <v>224</v>
      </c>
      <c r="J1" s="320" t="s">
        <v>235</v>
      </c>
    </row>
    <row r="2" spans="1:10" ht="15" customHeight="1" x14ac:dyDescent="0.2">
      <c r="A2" s="395"/>
      <c r="B2" s="395"/>
      <c r="C2" s="395"/>
      <c r="D2" s="395"/>
      <c r="E2" s="395"/>
      <c r="F2" s="395"/>
      <c r="G2" s="395"/>
      <c r="H2" s="395"/>
      <c r="I2" s="395"/>
      <c r="J2" s="395"/>
    </row>
    <row r="3" spans="1:10" ht="15" customHeight="1" x14ac:dyDescent="0.2">
      <c r="A3" s="68" t="s">
        <v>51</v>
      </c>
      <c r="B3" s="446" t="s">
        <v>236</v>
      </c>
      <c r="C3" s="447"/>
      <c r="D3" s="447"/>
      <c r="E3" s="447"/>
      <c r="F3" s="447"/>
      <c r="G3" s="447"/>
      <c r="H3" s="447"/>
      <c r="I3" s="447"/>
      <c r="J3" s="448"/>
    </row>
    <row r="4" spans="1:10" ht="15" customHeight="1" x14ac:dyDescent="0.2">
      <c r="A4" s="69" t="s">
        <v>16</v>
      </c>
      <c r="B4" s="433" t="s">
        <v>274</v>
      </c>
      <c r="C4" s="434"/>
      <c r="D4" s="435"/>
      <c r="E4" s="70">
        <f>H4+I4+J4</f>
        <v>649000</v>
      </c>
      <c r="F4" s="87">
        <v>200000</v>
      </c>
      <c r="G4" s="87">
        <v>200000</v>
      </c>
      <c r="H4" s="87">
        <v>200000</v>
      </c>
      <c r="I4" s="76">
        <f>ROUND(F4*1.08,-3)</f>
        <v>216000</v>
      </c>
      <c r="J4" s="76">
        <f t="shared" ref="J4:J7" si="0">ROUND(I4*1.08,-3)</f>
        <v>233000</v>
      </c>
    </row>
    <row r="5" spans="1:10" ht="15" customHeight="1" x14ac:dyDescent="0.2">
      <c r="A5" s="69" t="s">
        <v>36</v>
      </c>
      <c r="B5" s="433" t="s">
        <v>280</v>
      </c>
      <c r="C5" s="434"/>
      <c r="D5" s="435"/>
      <c r="E5" s="70">
        <f t="shared" ref="E5:E7" si="1">H5+I5+J5</f>
        <v>1494000</v>
      </c>
      <c r="F5" s="87">
        <v>460000</v>
      </c>
      <c r="G5" s="87">
        <v>460000</v>
      </c>
      <c r="H5" s="87">
        <v>460000</v>
      </c>
      <c r="I5" s="76">
        <f>ROUND(F5*1.08,-3)</f>
        <v>497000</v>
      </c>
      <c r="J5" s="76">
        <f t="shared" si="0"/>
        <v>537000</v>
      </c>
    </row>
    <row r="6" spans="1:10" ht="15" customHeight="1" x14ac:dyDescent="0.2">
      <c r="A6" s="69" t="s">
        <v>20</v>
      </c>
      <c r="B6" s="433" t="s">
        <v>44</v>
      </c>
      <c r="C6" s="434"/>
      <c r="D6" s="435"/>
      <c r="E6" s="70">
        <f t="shared" si="1"/>
        <v>584000</v>
      </c>
      <c r="F6" s="87">
        <v>180000</v>
      </c>
      <c r="G6" s="87">
        <v>180000</v>
      </c>
      <c r="H6" s="87">
        <v>180000</v>
      </c>
      <c r="I6" s="76">
        <f>ROUND(F6*1.08,-3)</f>
        <v>194000</v>
      </c>
      <c r="J6" s="76">
        <f t="shared" si="0"/>
        <v>210000</v>
      </c>
    </row>
    <row r="7" spans="1:10" ht="15" customHeight="1" x14ac:dyDescent="0.2">
      <c r="A7" s="69" t="s">
        <v>22</v>
      </c>
      <c r="B7" s="433" t="s">
        <v>199</v>
      </c>
      <c r="C7" s="434"/>
      <c r="D7" s="435"/>
      <c r="E7" s="70">
        <f t="shared" si="1"/>
        <v>204000</v>
      </c>
      <c r="F7" s="87">
        <v>100000</v>
      </c>
      <c r="G7" s="87">
        <v>100000</v>
      </c>
      <c r="H7" s="87">
        <v>100000</v>
      </c>
      <c r="I7" s="76">
        <v>50000</v>
      </c>
      <c r="J7" s="76">
        <f t="shared" si="0"/>
        <v>54000</v>
      </c>
    </row>
    <row r="8" spans="1:10" ht="15" customHeight="1" x14ac:dyDescent="0.2">
      <c r="A8" s="397" t="s">
        <v>284</v>
      </c>
      <c r="B8" s="397"/>
      <c r="C8" s="397"/>
      <c r="D8" s="397"/>
      <c r="E8" s="71">
        <f t="shared" ref="E8" si="2">G8+I8+J8</f>
        <v>2931000</v>
      </c>
      <c r="F8" s="88">
        <f>SUM(F4:F7)</f>
        <v>940000</v>
      </c>
      <c r="G8" s="88">
        <f>SUM(G4:G7)</f>
        <v>940000</v>
      </c>
      <c r="H8" s="88">
        <f>SUM(H4:H7)</f>
        <v>940000</v>
      </c>
      <c r="I8" s="287">
        <f>SUM(I4:I7)</f>
        <v>957000</v>
      </c>
      <c r="J8" s="287">
        <f>SUM(J4:J7)</f>
        <v>1034000</v>
      </c>
    </row>
    <row r="9" spans="1:10" ht="15" customHeight="1" x14ac:dyDescent="0.2">
      <c r="A9" s="397" t="s">
        <v>420</v>
      </c>
      <c r="B9" s="397"/>
      <c r="C9" s="397"/>
      <c r="D9" s="397"/>
      <c r="E9" s="397"/>
      <c r="F9" s="397"/>
      <c r="G9" s="344">
        <v>940000</v>
      </c>
      <c r="H9" s="344">
        <v>940000</v>
      </c>
      <c r="I9" s="344">
        <f>SUM(I10:I12)</f>
        <v>957000</v>
      </c>
      <c r="J9" s="344">
        <f>SUM(J10:J12)</f>
        <v>1034000</v>
      </c>
    </row>
    <row r="10" spans="1:10" ht="15" customHeight="1" x14ac:dyDescent="0.2">
      <c r="A10" s="457" t="s">
        <v>449</v>
      </c>
      <c r="B10" s="457"/>
      <c r="C10" s="457"/>
      <c r="D10" s="457"/>
      <c r="E10" s="457"/>
      <c r="F10" s="457"/>
      <c r="G10" s="343">
        <v>16000</v>
      </c>
      <c r="H10" s="343">
        <v>16000</v>
      </c>
      <c r="I10" s="343">
        <v>18000</v>
      </c>
      <c r="J10" s="343">
        <v>20000</v>
      </c>
    </row>
    <row r="11" spans="1:10" ht="15" customHeight="1" x14ac:dyDescent="0.2">
      <c r="A11" s="457" t="s">
        <v>450</v>
      </c>
      <c r="B11" s="457"/>
      <c r="C11" s="457"/>
      <c r="D11" s="457"/>
      <c r="E11" s="457"/>
      <c r="F11" s="457"/>
      <c r="G11" s="322">
        <v>300000</v>
      </c>
      <c r="H11" s="341">
        <v>300000</v>
      </c>
      <c r="I11" s="343">
        <v>250000</v>
      </c>
      <c r="J11" s="343">
        <v>200000</v>
      </c>
    </row>
    <row r="12" spans="1:10" ht="15" customHeight="1" x14ac:dyDescent="0.2">
      <c r="A12" s="457" t="s">
        <v>422</v>
      </c>
      <c r="B12" s="457"/>
      <c r="C12" s="457"/>
      <c r="D12" s="457"/>
      <c r="E12" s="457"/>
      <c r="F12" s="457"/>
      <c r="G12" s="323">
        <f>G9-G10-G11</f>
        <v>624000</v>
      </c>
      <c r="H12" s="343">
        <f>H9-H10-H11</f>
        <v>624000</v>
      </c>
      <c r="I12" s="343">
        <f>I8-I10-I11</f>
        <v>689000</v>
      </c>
      <c r="J12" s="343">
        <f>J8-J10-J11</f>
        <v>814000</v>
      </c>
    </row>
    <row r="13" spans="1:10" ht="15" customHeight="1" x14ac:dyDescent="0.2">
      <c r="A13" s="453"/>
      <c r="B13" s="442"/>
      <c r="C13" s="442"/>
      <c r="D13" s="442"/>
      <c r="E13" s="442"/>
      <c r="F13" s="442"/>
      <c r="G13" s="442"/>
      <c r="H13" s="442"/>
      <c r="I13" s="442"/>
      <c r="J13" s="454"/>
    </row>
    <row r="14" spans="1:10" ht="15" customHeight="1" x14ac:dyDescent="0.2">
      <c r="A14" s="68" t="s">
        <v>124</v>
      </c>
      <c r="B14" s="446" t="s">
        <v>237</v>
      </c>
      <c r="C14" s="447"/>
      <c r="D14" s="447"/>
      <c r="E14" s="447"/>
      <c r="F14" s="447"/>
      <c r="G14" s="447"/>
      <c r="H14" s="447"/>
      <c r="I14" s="447"/>
      <c r="J14" s="448"/>
    </row>
    <row r="15" spans="1:10" ht="15" customHeight="1" x14ac:dyDescent="0.2">
      <c r="A15" s="63" t="s">
        <v>16</v>
      </c>
      <c r="B15" s="446" t="s">
        <v>397</v>
      </c>
      <c r="C15" s="447"/>
      <c r="D15" s="447"/>
      <c r="E15" s="447"/>
      <c r="F15" s="447"/>
      <c r="G15" s="447"/>
      <c r="H15" s="447"/>
      <c r="I15" s="447"/>
      <c r="J15" s="448"/>
    </row>
    <row r="16" spans="1:10" ht="15" customHeight="1" x14ac:dyDescent="0.2">
      <c r="A16" s="69" t="s">
        <v>50</v>
      </c>
      <c r="B16" s="72" t="s">
        <v>270</v>
      </c>
      <c r="C16" s="455" t="s">
        <v>273</v>
      </c>
      <c r="D16" s="456"/>
      <c r="E16" s="70">
        <f t="shared" ref="E16:E24" si="3">H16+I16+J16</f>
        <v>61000</v>
      </c>
      <c r="F16" s="100">
        <v>61000</v>
      </c>
      <c r="G16" s="100">
        <v>61000</v>
      </c>
      <c r="H16" s="100">
        <v>0</v>
      </c>
      <c r="I16" s="101">
        <v>61000</v>
      </c>
      <c r="J16" s="101">
        <v>0</v>
      </c>
    </row>
    <row r="17" spans="1:10" ht="50.1" customHeight="1" x14ac:dyDescent="0.2">
      <c r="A17" s="69" t="s">
        <v>18</v>
      </c>
      <c r="B17" s="250" t="s">
        <v>379</v>
      </c>
      <c r="C17" s="455" t="s">
        <v>378</v>
      </c>
      <c r="D17" s="456"/>
      <c r="E17" s="70">
        <f t="shared" si="3"/>
        <v>80000</v>
      </c>
      <c r="F17" s="100">
        <v>80000</v>
      </c>
      <c r="G17" s="100">
        <v>80000</v>
      </c>
      <c r="H17" s="100">
        <v>80000</v>
      </c>
      <c r="I17" s="101">
        <v>0</v>
      </c>
      <c r="J17" s="101">
        <v>0</v>
      </c>
    </row>
    <row r="18" spans="1:10" ht="50.1" customHeight="1" x14ac:dyDescent="0.2">
      <c r="A18" s="69" t="s">
        <v>55</v>
      </c>
      <c r="B18" s="250" t="s">
        <v>380</v>
      </c>
      <c r="C18" s="455" t="s">
        <v>381</v>
      </c>
      <c r="D18" s="456"/>
      <c r="E18" s="70">
        <f t="shared" si="3"/>
        <v>90000</v>
      </c>
      <c r="F18" s="100">
        <v>90000</v>
      </c>
      <c r="G18" s="100">
        <v>90000</v>
      </c>
      <c r="H18" s="100">
        <v>0</v>
      </c>
      <c r="I18" s="101">
        <v>90000</v>
      </c>
      <c r="J18" s="101">
        <v>0</v>
      </c>
    </row>
    <row r="19" spans="1:10" ht="15" customHeight="1" x14ac:dyDescent="0.2">
      <c r="A19" s="69" t="s">
        <v>56</v>
      </c>
      <c r="B19" s="72" t="s">
        <v>271</v>
      </c>
      <c r="C19" s="455" t="s">
        <v>356</v>
      </c>
      <c r="D19" s="456"/>
      <c r="E19" s="70">
        <f t="shared" si="3"/>
        <v>6000</v>
      </c>
      <c r="F19" s="100">
        <v>6000</v>
      </c>
      <c r="G19" s="100">
        <v>6000</v>
      </c>
      <c r="H19" s="100">
        <v>6000</v>
      </c>
      <c r="I19" s="101">
        <v>0</v>
      </c>
      <c r="J19" s="101">
        <v>0</v>
      </c>
    </row>
    <row r="20" spans="1:10" ht="15" customHeight="1" x14ac:dyDescent="0.2">
      <c r="A20" s="69" t="s">
        <v>57</v>
      </c>
      <c r="B20" s="289" t="s">
        <v>279</v>
      </c>
      <c r="C20" s="455" t="s">
        <v>417</v>
      </c>
      <c r="D20" s="456"/>
      <c r="E20" s="70">
        <f t="shared" si="3"/>
        <v>5500</v>
      </c>
      <c r="F20" s="100">
        <v>0</v>
      </c>
      <c r="G20" s="100">
        <v>5500</v>
      </c>
      <c r="H20" s="100">
        <v>5500</v>
      </c>
      <c r="I20" s="100">
        <v>0</v>
      </c>
      <c r="J20" s="100">
        <v>0</v>
      </c>
    </row>
    <row r="21" spans="1:10" ht="15" customHeight="1" x14ac:dyDescent="0.2">
      <c r="A21" s="69" t="s">
        <v>25</v>
      </c>
      <c r="B21" s="288" t="s">
        <v>42</v>
      </c>
      <c r="C21" s="458" t="s">
        <v>398</v>
      </c>
      <c r="D21" s="458"/>
      <c r="E21" s="70">
        <f t="shared" si="3"/>
        <v>18000</v>
      </c>
      <c r="F21" s="100">
        <v>0</v>
      </c>
      <c r="G21" s="100">
        <v>18000</v>
      </c>
      <c r="H21" s="100">
        <v>18000</v>
      </c>
      <c r="I21" s="100">
        <v>0</v>
      </c>
      <c r="J21" s="100">
        <v>0</v>
      </c>
    </row>
    <row r="22" spans="1:10" ht="15" customHeight="1" x14ac:dyDescent="0.2">
      <c r="A22" s="351" t="s">
        <v>26</v>
      </c>
      <c r="B22" s="288" t="s">
        <v>396</v>
      </c>
      <c r="C22" s="458" t="s">
        <v>398</v>
      </c>
      <c r="D22" s="458"/>
      <c r="E22" s="70">
        <f t="shared" si="3"/>
        <v>17000</v>
      </c>
      <c r="F22" s="100">
        <v>0</v>
      </c>
      <c r="G22" s="100">
        <v>17000</v>
      </c>
      <c r="H22" s="100">
        <v>17000</v>
      </c>
      <c r="I22" s="100">
        <v>0</v>
      </c>
      <c r="J22" s="100">
        <v>0</v>
      </c>
    </row>
    <row r="23" spans="1:10" ht="15" customHeight="1" x14ac:dyDescent="0.2">
      <c r="A23" s="351" t="s">
        <v>27</v>
      </c>
      <c r="B23" s="450" t="s">
        <v>465</v>
      </c>
      <c r="C23" s="451"/>
      <c r="D23" s="452"/>
      <c r="E23" s="70">
        <f t="shared" si="3"/>
        <v>242000</v>
      </c>
      <c r="F23" s="100">
        <v>0</v>
      </c>
      <c r="G23" s="100">
        <v>0</v>
      </c>
      <c r="H23" s="100">
        <v>242000</v>
      </c>
      <c r="I23" s="100">
        <v>0</v>
      </c>
      <c r="J23" s="100">
        <v>0</v>
      </c>
    </row>
    <row r="24" spans="1:10" ht="15" customHeight="1" x14ac:dyDescent="0.2">
      <c r="A24" s="351" t="s">
        <v>28</v>
      </c>
      <c r="B24" s="450" t="s">
        <v>287</v>
      </c>
      <c r="C24" s="451"/>
      <c r="D24" s="452"/>
      <c r="E24" s="70">
        <f t="shared" si="3"/>
        <v>580000</v>
      </c>
      <c r="F24" s="100">
        <v>21000</v>
      </c>
      <c r="G24" s="100">
        <v>21000</v>
      </c>
      <c r="H24" s="100">
        <v>0</v>
      </c>
      <c r="I24" s="100">
        <f>ROUND(F25*1.08, -3)</f>
        <v>279000</v>
      </c>
      <c r="J24" s="100">
        <f>ROUND(I24*1.08,-3)</f>
        <v>301000</v>
      </c>
    </row>
    <row r="25" spans="1:10" ht="15" customHeight="1" x14ac:dyDescent="0.2">
      <c r="A25" s="397" t="s">
        <v>281</v>
      </c>
      <c r="B25" s="397"/>
      <c r="C25" s="397"/>
      <c r="D25" s="397"/>
      <c r="E25" s="89">
        <f t="shared" ref="E25:J25" si="4">SUM(E16:E24)</f>
        <v>1099500</v>
      </c>
      <c r="F25" s="89">
        <f t="shared" si="4"/>
        <v>258000</v>
      </c>
      <c r="G25" s="89">
        <f t="shared" si="4"/>
        <v>298500</v>
      </c>
      <c r="H25" s="89">
        <f>SUM(H16:H24)</f>
        <v>368500</v>
      </c>
      <c r="I25" s="89">
        <f t="shared" si="4"/>
        <v>430000</v>
      </c>
      <c r="J25" s="89">
        <f t="shared" si="4"/>
        <v>301000</v>
      </c>
    </row>
    <row r="26" spans="1:10" ht="15" customHeight="1" x14ac:dyDescent="0.2">
      <c r="A26" s="63" t="s">
        <v>18</v>
      </c>
      <c r="B26" s="446" t="s">
        <v>277</v>
      </c>
      <c r="C26" s="447"/>
      <c r="D26" s="447"/>
      <c r="E26" s="447"/>
      <c r="F26" s="447"/>
      <c r="G26" s="447"/>
      <c r="H26" s="447"/>
      <c r="I26" s="447"/>
      <c r="J26" s="448"/>
    </row>
    <row r="27" spans="1:10" ht="15" customHeight="1" x14ac:dyDescent="0.2">
      <c r="A27" s="73" t="s">
        <v>50</v>
      </c>
      <c r="B27" s="72" t="s">
        <v>272</v>
      </c>
      <c r="C27" s="455" t="s">
        <v>278</v>
      </c>
      <c r="D27" s="456"/>
      <c r="E27" s="70">
        <f t="shared" ref="E27:E32" si="5">H27+I27+J27</f>
        <v>82000</v>
      </c>
      <c r="F27" s="100">
        <v>82000</v>
      </c>
      <c r="G27" s="100">
        <v>82000</v>
      </c>
      <c r="H27" s="100">
        <v>82000</v>
      </c>
      <c r="I27" s="101">
        <v>0</v>
      </c>
      <c r="J27" s="101">
        <v>0</v>
      </c>
    </row>
    <row r="28" spans="1:10" ht="15" customHeight="1" x14ac:dyDescent="0.2">
      <c r="A28" s="73" t="s">
        <v>18</v>
      </c>
      <c r="B28" s="72" t="s">
        <v>271</v>
      </c>
      <c r="C28" s="455" t="s">
        <v>246</v>
      </c>
      <c r="D28" s="456"/>
      <c r="E28" s="70">
        <f t="shared" si="5"/>
        <v>130000</v>
      </c>
      <c r="F28" s="100">
        <v>130000</v>
      </c>
      <c r="G28" s="100">
        <v>130000</v>
      </c>
      <c r="H28" s="100">
        <v>130000</v>
      </c>
      <c r="I28" s="101">
        <v>0</v>
      </c>
      <c r="J28" s="101">
        <v>0</v>
      </c>
    </row>
    <row r="29" spans="1:10" ht="15" customHeight="1" x14ac:dyDescent="0.2">
      <c r="A29" s="310" t="s">
        <v>55</v>
      </c>
      <c r="B29" s="307" t="s">
        <v>275</v>
      </c>
      <c r="C29" s="455" t="s">
        <v>410</v>
      </c>
      <c r="D29" s="456"/>
      <c r="E29" s="70">
        <f t="shared" si="5"/>
        <v>290000</v>
      </c>
      <c r="F29" s="100">
        <v>290000</v>
      </c>
      <c r="G29" s="100">
        <v>290000</v>
      </c>
      <c r="H29" s="100">
        <v>0</v>
      </c>
      <c r="I29" s="101">
        <v>290000</v>
      </c>
      <c r="J29" s="101">
        <v>0</v>
      </c>
    </row>
    <row r="30" spans="1:10" ht="15" customHeight="1" x14ac:dyDescent="0.2">
      <c r="A30" s="310" t="s">
        <v>56</v>
      </c>
      <c r="B30" s="307" t="s">
        <v>279</v>
      </c>
      <c r="C30" s="455" t="s">
        <v>268</v>
      </c>
      <c r="D30" s="456"/>
      <c r="E30" s="70">
        <f t="shared" si="5"/>
        <v>500000</v>
      </c>
      <c r="F30" s="100">
        <v>500000</v>
      </c>
      <c r="G30" s="100">
        <v>500000</v>
      </c>
      <c r="H30" s="100">
        <v>0</v>
      </c>
      <c r="I30" s="101">
        <v>500000</v>
      </c>
      <c r="J30" s="101">
        <v>0</v>
      </c>
    </row>
    <row r="31" spans="1:10" ht="15" customHeight="1" x14ac:dyDescent="0.2">
      <c r="A31" s="310" t="s">
        <v>57</v>
      </c>
      <c r="B31" s="307" t="s">
        <v>276</v>
      </c>
      <c r="C31" s="455" t="s">
        <v>267</v>
      </c>
      <c r="D31" s="456"/>
      <c r="E31" s="70">
        <f t="shared" si="5"/>
        <v>281000</v>
      </c>
      <c r="F31" s="100">
        <v>281000</v>
      </c>
      <c r="G31" s="100">
        <v>281000</v>
      </c>
      <c r="H31" s="100">
        <v>0</v>
      </c>
      <c r="I31" s="101">
        <v>281000</v>
      </c>
      <c r="J31" s="101">
        <v>0</v>
      </c>
    </row>
    <row r="32" spans="1:10" ht="15" customHeight="1" x14ac:dyDescent="0.2">
      <c r="A32" s="310" t="s">
        <v>25</v>
      </c>
      <c r="B32" s="450" t="s">
        <v>287</v>
      </c>
      <c r="C32" s="451"/>
      <c r="D32" s="452"/>
      <c r="E32" s="70">
        <f t="shared" si="5"/>
        <v>2883000</v>
      </c>
      <c r="F32" s="100">
        <v>0</v>
      </c>
      <c r="G32" s="100">
        <v>0</v>
      </c>
      <c r="H32" s="100">
        <v>0</v>
      </c>
      <c r="I32" s="101">
        <f>ROUND(F33*1.08, -3)</f>
        <v>1386000</v>
      </c>
      <c r="J32" s="101">
        <f>ROUND(I32*1.08, -3)</f>
        <v>1497000</v>
      </c>
    </row>
    <row r="33" spans="1:10" ht="15" customHeight="1" x14ac:dyDescent="0.2">
      <c r="A33" s="397" t="s">
        <v>282</v>
      </c>
      <c r="B33" s="397"/>
      <c r="C33" s="397"/>
      <c r="D33" s="397"/>
      <c r="E33" s="89">
        <f t="shared" ref="E33:J33" si="6">SUM(E27:E32)</f>
        <v>4166000</v>
      </c>
      <c r="F33" s="89">
        <f t="shared" si="6"/>
        <v>1283000</v>
      </c>
      <c r="G33" s="89">
        <f t="shared" si="6"/>
        <v>1283000</v>
      </c>
      <c r="H33" s="89">
        <f>SUM(H27:H32)</f>
        <v>212000</v>
      </c>
      <c r="I33" s="89">
        <f t="shared" si="6"/>
        <v>2457000</v>
      </c>
      <c r="J33" s="89">
        <f t="shared" si="6"/>
        <v>1497000</v>
      </c>
    </row>
    <row r="34" spans="1:10" ht="15" customHeight="1" x14ac:dyDescent="0.2">
      <c r="A34" s="63" t="s">
        <v>55</v>
      </c>
      <c r="B34" s="446" t="s">
        <v>101</v>
      </c>
      <c r="C34" s="447"/>
      <c r="D34" s="447"/>
      <c r="E34" s="447">
        <f>SUM(F34:J34)</f>
        <v>40000</v>
      </c>
      <c r="F34" s="447">
        <v>20000</v>
      </c>
      <c r="G34" s="447">
        <v>20000</v>
      </c>
      <c r="H34" s="447"/>
      <c r="I34" s="447">
        <v>0</v>
      </c>
      <c r="J34" s="448">
        <v>0</v>
      </c>
    </row>
    <row r="35" spans="1:10" ht="15" customHeight="1" x14ac:dyDescent="0.2">
      <c r="A35" s="310" t="s">
        <v>50</v>
      </c>
      <c r="B35" s="450" t="s">
        <v>399</v>
      </c>
      <c r="C35" s="451"/>
      <c r="D35" s="452"/>
      <c r="E35" s="70">
        <f>H35+I35+J35</f>
        <v>0</v>
      </c>
      <c r="F35" s="100">
        <v>20000</v>
      </c>
      <c r="G35" s="100">
        <v>0</v>
      </c>
      <c r="H35" s="100">
        <v>0</v>
      </c>
      <c r="I35" s="101">
        <v>0</v>
      </c>
      <c r="J35" s="101">
        <v>0</v>
      </c>
    </row>
    <row r="36" spans="1:10" ht="15" customHeight="1" x14ac:dyDescent="0.2">
      <c r="A36" s="397" t="s">
        <v>400</v>
      </c>
      <c r="B36" s="397"/>
      <c r="C36" s="397"/>
      <c r="D36" s="397"/>
      <c r="E36" s="71">
        <v>20000</v>
      </c>
      <c r="F36" s="89">
        <v>20000</v>
      </c>
      <c r="G36" s="89">
        <v>0</v>
      </c>
      <c r="H36" s="89">
        <v>0</v>
      </c>
      <c r="I36" s="316">
        <v>0</v>
      </c>
      <c r="J36" s="316">
        <v>0</v>
      </c>
    </row>
    <row r="37" spans="1:10" ht="15" customHeight="1" x14ac:dyDescent="0.2">
      <c r="A37" s="63" t="s">
        <v>22</v>
      </c>
      <c r="B37" s="460" t="s">
        <v>382</v>
      </c>
      <c r="C37" s="461"/>
      <c r="D37" s="461"/>
      <c r="E37" s="461"/>
      <c r="F37" s="461"/>
      <c r="G37" s="461"/>
      <c r="H37" s="461"/>
      <c r="I37" s="461"/>
      <c r="J37" s="462"/>
    </row>
    <row r="38" spans="1:10" ht="15" customHeight="1" x14ac:dyDescent="0.2">
      <c r="A38" s="310" t="s">
        <v>50</v>
      </c>
      <c r="B38" s="450" t="s">
        <v>358</v>
      </c>
      <c r="C38" s="451"/>
      <c r="D38" s="452"/>
      <c r="E38" s="70">
        <f t="shared" ref="E38:E41" si="7">H38+I38+J38</f>
        <v>120750</v>
      </c>
      <c r="F38" s="100">
        <v>120750</v>
      </c>
      <c r="G38" s="100">
        <v>120750</v>
      </c>
      <c r="H38" s="100">
        <v>0</v>
      </c>
      <c r="I38" s="100">
        <v>120750</v>
      </c>
      <c r="J38" s="101">
        <v>0</v>
      </c>
    </row>
    <row r="39" spans="1:10" ht="15" customHeight="1" x14ac:dyDescent="0.2">
      <c r="A39" s="310" t="s">
        <v>18</v>
      </c>
      <c r="B39" s="450" t="s">
        <v>359</v>
      </c>
      <c r="C39" s="451"/>
      <c r="D39" s="452"/>
      <c r="E39" s="70">
        <f t="shared" si="7"/>
        <v>156000</v>
      </c>
      <c r="F39" s="100">
        <v>156000</v>
      </c>
      <c r="G39" s="100">
        <v>156000</v>
      </c>
      <c r="H39" s="100">
        <v>0</v>
      </c>
      <c r="I39" s="100">
        <v>156000</v>
      </c>
      <c r="J39" s="101">
        <v>0</v>
      </c>
    </row>
    <row r="40" spans="1:10" ht="15" customHeight="1" x14ac:dyDescent="0.2">
      <c r="A40" s="310" t="s">
        <v>55</v>
      </c>
      <c r="B40" s="450" t="s">
        <v>364</v>
      </c>
      <c r="C40" s="451"/>
      <c r="D40" s="452"/>
      <c r="E40" s="70">
        <f t="shared" si="7"/>
        <v>175200</v>
      </c>
      <c r="F40" s="100">
        <v>175200</v>
      </c>
      <c r="G40" s="100">
        <v>175200</v>
      </c>
      <c r="H40" s="100">
        <v>0</v>
      </c>
      <c r="I40" s="100">
        <v>175200</v>
      </c>
      <c r="J40" s="101">
        <v>0</v>
      </c>
    </row>
    <row r="41" spans="1:10" ht="15" customHeight="1" x14ac:dyDescent="0.2">
      <c r="A41" s="310" t="s">
        <v>56</v>
      </c>
      <c r="B41" s="450" t="s">
        <v>360</v>
      </c>
      <c r="C41" s="451"/>
      <c r="D41" s="452"/>
      <c r="E41" s="70">
        <f t="shared" si="7"/>
        <v>17500</v>
      </c>
      <c r="F41" s="100">
        <v>17500</v>
      </c>
      <c r="G41" s="100">
        <v>17500</v>
      </c>
      <c r="H41" s="100">
        <v>0</v>
      </c>
      <c r="I41" s="100">
        <v>17500</v>
      </c>
      <c r="J41" s="101">
        <v>0</v>
      </c>
    </row>
    <row r="42" spans="1:10" ht="15" customHeight="1" x14ac:dyDescent="0.2">
      <c r="A42" s="63"/>
      <c r="B42" s="398" t="s">
        <v>361</v>
      </c>
      <c r="C42" s="399"/>
      <c r="D42" s="407"/>
      <c r="E42" s="71">
        <f t="shared" ref="E42:J42" si="8">SUM(E38:E41)</f>
        <v>469450</v>
      </c>
      <c r="F42" s="71">
        <f t="shared" si="8"/>
        <v>469450</v>
      </c>
      <c r="G42" s="71">
        <f t="shared" si="8"/>
        <v>469450</v>
      </c>
      <c r="H42" s="71">
        <f t="shared" si="8"/>
        <v>0</v>
      </c>
      <c r="I42" s="71">
        <f t="shared" ref="I42" si="9">SUM(I38:I41)</f>
        <v>469450</v>
      </c>
      <c r="J42" s="71">
        <f t="shared" si="8"/>
        <v>0</v>
      </c>
    </row>
    <row r="43" spans="1:10" ht="15" customHeight="1" x14ac:dyDescent="0.2">
      <c r="A43" s="63" t="s">
        <v>24</v>
      </c>
      <c r="B43" s="460" t="s">
        <v>384</v>
      </c>
      <c r="C43" s="461"/>
      <c r="D43" s="462"/>
      <c r="E43" s="71"/>
      <c r="F43" s="71"/>
      <c r="G43" s="71"/>
      <c r="H43" s="71"/>
      <c r="I43" s="71"/>
      <c r="J43" s="71"/>
    </row>
    <row r="44" spans="1:10" ht="15" customHeight="1" x14ac:dyDescent="0.2">
      <c r="A44" s="310" t="s">
        <v>50</v>
      </c>
      <c r="B44" s="307" t="s">
        <v>272</v>
      </c>
      <c r="C44" s="455" t="s">
        <v>278</v>
      </c>
      <c r="D44" s="456"/>
      <c r="E44" s="70">
        <f t="shared" ref="E44:E48" si="10">H44+I44+J44</f>
        <v>4000</v>
      </c>
      <c r="F44" s="70">
        <v>0</v>
      </c>
      <c r="G44" s="70">
        <v>4000</v>
      </c>
      <c r="H44" s="70">
        <v>4000</v>
      </c>
      <c r="I44" s="70">
        <v>0</v>
      </c>
      <c r="J44" s="70">
        <v>0</v>
      </c>
    </row>
    <row r="45" spans="1:10" ht="15" customHeight="1" x14ac:dyDescent="0.2">
      <c r="A45" s="310" t="s">
        <v>18</v>
      </c>
      <c r="B45" s="307" t="s">
        <v>271</v>
      </c>
      <c r="C45" s="455" t="s">
        <v>246</v>
      </c>
      <c r="D45" s="456"/>
      <c r="E45" s="70">
        <f t="shared" si="10"/>
        <v>10000</v>
      </c>
      <c r="F45" s="70">
        <v>0</v>
      </c>
      <c r="G45" s="70">
        <f>5%*F28</f>
        <v>6500</v>
      </c>
      <c r="H45" s="80">
        <v>10000</v>
      </c>
      <c r="I45" s="70">
        <v>0</v>
      </c>
      <c r="J45" s="70">
        <v>0</v>
      </c>
    </row>
    <row r="46" spans="1:10" ht="15" customHeight="1" x14ac:dyDescent="0.2">
      <c r="A46" s="310" t="s">
        <v>55</v>
      </c>
      <c r="B46" s="307" t="s">
        <v>275</v>
      </c>
      <c r="C46" s="455" t="s">
        <v>410</v>
      </c>
      <c r="D46" s="456"/>
      <c r="E46" s="70">
        <f t="shared" si="10"/>
        <v>15000</v>
      </c>
      <c r="F46" s="70">
        <v>0</v>
      </c>
      <c r="G46" s="70">
        <v>15000</v>
      </c>
      <c r="H46" s="70">
        <v>0</v>
      </c>
      <c r="I46" s="70">
        <v>15000</v>
      </c>
      <c r="J46" s="70">
        <v>0</v>
      </c>
    </row>
    <row r="47" spans="1:10" ht="15" customHeight="1" x14ac:dyDescent="0.2">
      <c r="A47" s="73" t="s">
        <v>57</v>
      </c>
      <c r="B47" s="277" t="s">
        <v>279</v>
      </c>
      <c r="C47" s="455" t="s">
        <v>268</v>
      </c>
      <c r="D47" s="456"/>
      <c r="E47" s="70">
        <f t="shared" si="10"/>
        <v>25000</v>
      </c>
      <c r="F47" s="70">
        <v>0</v>
      </c>
      <c r="G47" s="70">
        <f>5%*F30</f>
        <v>25000</v>
      </c>
      <c r="H47" s="70">
        <v>0</v>
      </c>
      <c r="I47" s="70">
        <v>25000</v>
      </c>
      <c r="J47" s="70">
        <v>0</v>
      </c>
    </row>
    <row r="48" spans="1:10" ht="15" customHeight="1" x14ac:dyDescent="0.2">
      <c r="A48" s="73" t="s">
        <v>25</v>
      </c>
      <c r="B48" s="277" t="s">
        <v>276</v>
      </c>
      <c r="C48" s="455" t="s">
        <v>267</v>
      </c>
      <c r="D48" s="456"/>
      <c r="E48" s="70">
        <f t="shared" si="10"/>
        <v>14000</v>
      </c>
      <c r="F48" s="70">
        <v>0</v>
      </c>
      <c r="G48" s="70">
        <v>14000</v>
      </c>
      <c r="H48" s="70">
        <v>0</v>
      </c>
      <c r="I48" s="70">
        <v>14000</v>
      </c>
      <c r="J48" s="70">
        <v>0</v>
      </c>
    </row>
    <row r="49" spans="1:10" ht="15" customHeight="1" x14ac:dyDescent="0.2">
      <c r="A49" s="63"/>
      <c r="B49" s="398" t="s">
        <v>429</v>
      </c>
      <c r="C49" s="399"/>
      <c r="D49" s="407"/>
      <c r="E49" s="71">
        <f>SUM(E44:E48)</f>
        <v>68000</v>
      </c>
      <c r="F49" s="71">
        <f t="shared" ref="F49:J49" si="11">SUM(F44:F48)</f>
        <v>0</v>
      </c>
      <c r="G49" s="71">
        <f t="shared" si="11"/>
        <v>64500</v>
      </c>
      <c r="H49" s="71">
        <f t="shared" ref="H49" si="12">SUM(H44:H48)</f>
        <v>14000</v>
      </c>
      <c r="I49" s="71">
        <f t="shared" si="11"/>
        <v>54000</v>
      </c>
      <c r="J49" s="71">
        <f t="shared" si="11"/>
        <v>0</v>
      </c>
    </row>
    <row r="50" spans="1:10" ht="15" customHeight="1" x14ac:dyDescent="0.2">
      <c r="A50" s="397" t="s">
        <v>362</v>
      </c>
      <c r="B50" s="397"/>
      <c r="C50" s="397"/>
      <c r="D50" s="397"/>
      <c r="E50" s="71">
        <f>E42+E33+E25+E49</f>
        <v>5802950</v>
      </c>
      <c r="F50" s="71">
        <f t="shared" ref="F50:J50" si="13">F42+F33+F25+F49</f>
        <v>2010450</v>
      </c>
      <c r="G50" s="71">
        <f t="shared" si="13"/>
        <v>2115450</v>
      </c>
      <c r="H50" s="71">
        <f t="shared" si="13"/>
        <v>594500</v>
      </c>
      <c r="I50" s="71">
        <f t="shared" si="13"/>
        <v>3410450</v>
      </c>
      <c r="J50" s="71">
        <f t="shared" si="13"/>
        <v>1798000</v>
      </c>
    </row>
    <row r="51" spans="1:10" ht="15" customHeight="1" x14ac:dyDescent="0.2">
      <c r="A51" s="397" t="s">
        <v>430</v>
      </c>
      <c r="B51" s="397"/>
      <c r="C51" s="397"/>
      <c r="D51" s="397"/>
      <c r="E51" s="71">
        <f>E36</f>
        <v>20000</v>
      </c>
      <c r="F51" s="71">
        <f t="shared" ref="F51:J51" si="14">F36</f>
        <v>20000</v>
      </c>
      <c r="G51" s="71">
        <f t="shared" si="14"/>
        <v>0</v>
      </c>
      <c r="H51" s="71">
        <f t="shared" si="14"/>
        <v>0</v>
      </c>
      <c r="I51" s="71">
        <f t="shared" si="14"/>
        <v>0</v>
      </c>
      <c r="J51" s="71">
        <f t="shared" si="14"/>
        <v>0</v>
      </c>
    </row>
    <row r="52" spans="1:10" ht="15" customHeight="1" x14ac:dyDescent="0.2">
      <c r="A52" s="397" t="s">
        <v>283</v>
      </c>
      <c r="B52" s="397"/>
      <c r="C52" s="397"/>
      <c r="D52" s="397"/>
      <c r="E52" s="71">
        <f>SUM(E50:E51)</f>
        <v>5822950</v>
      </c>
      <c r="F52" s="71">
        <f t="shared" ref="F52:J52" si="15">SUM(F50:F51)</f>
        <v>2030450</v>
      </c>
      <c r="G52" s="71">
        <f t="shared" si="15"/>
        <v>2115450</v>
      </c>
      <c r="H52" s="71">
        <f t="shared" si="15"/>
        <v>594500</v>
      </c>
      <c r="I52" s="71">
        <f t="shared" si="15"/>
        <v>3410450</v>
      </c>
      <c r="J52" s="71">
        <f t="shared" si="15"/>
        <v>1798000</v>
      </c>
    </row>
    <row r="53" spans="1:10" ht="15" customHeight="1" x14ac:dyDescent="0.2">
      <c r="A53" s="397" t="s">
        <v>420</v>
      </c>
      <c r="B53" s="397"/>
      <c r="C53" s="397"/>
      <c r="D53" s="397"/>
      <c r="E53" s="397"/>
      <c r="F53" s="397"/>
      <c r="G53" s="344">
        <v>2115450</v>
      </c>
      <c r="H53" s="344">
        <v>594500</v>
      </c>
      <c r="I53" s="344">
        <f>SUM(I54:I56)</f>
        <v>3410450</v>
      </c>
      <c r="J53" s="344">
        <f>SUM(J54:J56)</f>
        <v>1798000</v>
      </c>
    </row>
    <row r="54" spans="1:10" ht="15" customHeight="1" x14ac:dyDescent="0.2">
      <c r="A54" s="457" t="s">
        <v>423</v>
      </c>
      <c r="B54" s="457"/>
      <c r="C54" s="457"/>
      <c r="D54" s="457"/>
      <c r="E54" s="457"/>
      <c r="F54" s="457"/>
      <c r="G54" s="343">
        <f>G53-G55-G56</f>
        <v>1790450</v>
      </c>
      <c r="H54" s="343">
        <v>200000</v>
      </c>
      <c r="I54" s="343">
        <f>I52-I55-I56</f>
        <v>3080450</v>
      </c>
      <c r="J54" s="343">
        <f>J52-J55-J56</f>
        <v>1463000</v>
      </c>
    </row>
    <row r="55" spans="1:10" ht="15" customHeight="1" x14ac:dyDescent="0.2">
      <c r="A55" s="457" t="s">
        <v>451</v>
      </c>
      <c r="B55" s="457"/>
      <c r="C55" s="457"/>
      <c r="D55" s="457"/>
      <c r="E55" s="457"/>
      <c r="F55" s="457"/>
      <c r="G55" s="323">
        <v>25000</v>
      </c>
      <c r="H55" s="343">
        <v>25000</v>
      </c>
      <c r="I55" s="343">
        <v>30000</v>
      </c>
      <c r="J55" s="343">
        <v>35000</v>
      </c>
    </row>
    <row r="56" spans="1:10" ht="15" customHeight="1" x14ac:dyDescent="0.2">
      <c r="A56" s="457" t="s">
        <v>422</v>
      </c>
      <c r="B56" s="457"/>
      <c r="C56" s="457"/>
      <c r="D56" s="457"/>
      <c r="E56" s="457"/>
      <c r="F56" s="457"/>
      <c r="G56" s="323">
        <v>300000</v>
      </c>
      <c r="H56" s="343">
        <f>H53-H54-H55</f>
        <v>369500</v>
      </c>
      <c r="I56" s="343">
        <v>300000</v>
      </c>
      <c r="J56" s="343">
        <v>300000</v>
      </c>
    </row>
    <row r="57" spans="1:10" ht="15" customHeight="1" x14ac:dyDescent="0.2">
      <c r="A57" s="453"/>
      <c r="B57" s="442"/>
      <c r="C57" s="442"/>
      <c r="D57" s="442"/>
      <c r="E57" s="442"/>
      <c r="F57" s="442"/>
      <c r="G57" s="442"/>
      <c r="H57" s="442"/>
      <c r="I57" s="442"/>
      <c r="J57" s="454"/>
    </row>
    <row r="58" spans="1:10" ht="15" customHeight="1" x14ac:dyDescent="0.2">
      <c r="A58" s="68" t="s">
        <v>163</v>
      </c>
      <c r="B58" s="446" t="s">
        <v>386</v>
      </c>
      <c r="C58" s="447"/>
      <c r="D58" s="447"/>
      <c r="E58" s="447"/>
      <c r="F58" s="447"/>
      <c r="G58" s="447"/>
      <c r="H58" s="447"/>
      <c r="I58" s="447"/>
      <c r="J58" s="448"/>
    </row>
    <row r="59" spans="1:10" ht="15" customHeight="1" x14ac:dyDescent="0.2">
      <c r="A59" s="73" t="s">
        <v>50</v>
      </c>
      <c r="B59" s="464" t="s">
        <v>435</v>
      </c>
      <c r="C59" s="464"/>
      <c r="D59" s="464"/>
      <c r="E59" s="70">
        <f t="shared" ref="E59:E62" si="16">H59+I59+J59</f>
        <v>394000</v>
      </c>
      <c r="F59" s="70">
        <v>0</v>
      </c>
      <c r="G59" s="70">
        <v>124000</v>
      </c>
      <c r="H59" s="70">
        <v>124000</v>
      </c>
      <c r="I59" s="70">
        <v>130000</v>
      </c>
      <c r="J59" s="70">
        <v>140000</v>
      </c>
    </row>
    <row r="60" spans="1:10" ht="15" customHeight="1" x14ac:dyDescent="0.2">
      <c r="A60" s="73" t="s">
        <v>18</v>
      </c>
      <c r="B60" s="464" t="s">
        <v>388</v>
      </c>
      <c r="C60" s="464"/>
      <c r="D60" s="464"/>
      <c r="E60" s="70">
        <f t="shared" si="16"/>
        <v>4000000</v>
      </c>
      <c r="F60" s="70">
        <v>0</v>
      </c>
      <c r="G60" s="70">
        <v>0</v>
      </c>
      <c r="H60" s="70">
        <v>0</v>
      </c>
      <c r="I60" s="70">
        <v>2000000</v>
      </c>
      <c r="J60" s="70">
        <v>2000000</v>
      </c>
    </row>
    <row r="61" spans="1:10" ht="15" customHeight="1" x14ac:dyDescent="0.2">
      <c r="A61" s="73" t="s">
        <v>55</v>
      </c>
      <c r="B61" s="464" t="s">
        <v>10</v>
      </c>
      <c r="C61" s="464"/>
      <c r="D61" s="464"/>
      <c r="E61" s="70">
        <f t="shared" si="16"/>
        <v>120000</v>
      </c>
      <c r="F61" s="70">
        <v>0</v>
      </c>
      <c r="G61" s="70">
        <v>0</v>
      </c>
      <c r="H61" s="70">
        <v>0</v>
      </c>
      <c r="I61" s="70">
        <f>3%*I60</f>
        <v>60000</v>
      </c>
      <c r="J61" s="70">
        <f>3%*J60</f>
        <v>60000</v>
      </c>
    </row>
    <row r="62" spans="1:10" ht="15" customHeight="1" x14ac:dyDescent="0.2">
      <c r="A62" s="73" t="s">
        <v>56</v>
      </c>
      <c r="B62" s="464" t="s">
        <v>389</v>
      </c>
      <c r="C62" s="464"/>
      <c r="D62" s="464"/>
      <c r="E62" s="70">
        <f t="shared" si="16"/>
        <v>501000</v>
      </c>
      <c r="F62" s="87">
        <v>85000</v>
      </c>
      <c r="G62" s="87">
        <v>85000</v>
      </c>
      <c r="H62" s="87">
        <v>85000</v>
      </c>
      <c r="I62" s="308">
        <v>200000</v>
      </c>
      <c r="J62" s="308">
        <f>ROUND(I62+8%*I62,-2)</f>
        <v>216000</v>
      </c>
    </row>
    <row r="63" spans="1:10" ht="15" customHeight="1" x14ac:dyDescent="0.2">
      <c r="A63" s="279"/>
      <c r="B63" s="398" t="s">
        <v>387</v>
      </c>
      <c r="C63" s="399"/>
      <c r="D63" s="407"/>
      <c r="E63" s="74">
        <f t="shared" ref="E63:J63" si="17">SUM(E58:E62)</f>
        <v>5015000</v>
      </c>
      <c r="F63" s="74">
        <f t="shared" si="17"/>
        <v>85000</v>
      </c>
      <c r="G63" s="74">
        <f t="shared" si="17"/>
        <v>209000</v>
      </c>
      <c r="H63" s="74">
        <f t="shared" si="17"/>
        <v>209000</v>
      </c>
      <c r="I63" s="74">
        <f t="shared" si="17"/>
        <v>2390000</v>
      </c>
      <c r="J63" s="74">
        <f t="shared" si="17"/>
        <v>2416000</v>
      </c>
    </row>
    <row r="64" spans="1:10" ht="15" customHeight="1" x14ac:dyDescent="0.2">
      <c r="A64" s="397" t="s">
        <v>420</v>
      </c>
      <c r="B64" s="397"/>
      <c r="C64" s="397"/>
      <c r="D64" s="397"/>
      <c r="E64" s="397"/>
      <c r="F64" s="397"/>
      <c r="G64" s="344">
        <f>G65+G66</f>
        <v>209000</v>
      </c>
      <c r="H64" s="344">
        <f>H65+H66</f>
        <v>209000</v>
      </c>
      <c r="I64" s="344">
        <f>I65+I66</f>
        <v>2390000</v>
      </c>
      <c r="J64" s="344">
        <f>J65+J66</f>
        <v>2416000</v>
      </c>
    </row>
    <row r="65" spans="1:10" ht="15" customHeight="1" x14ac:dyDescent="0.2">
      <c r="A65" s="457" t="s">
        <v>423</v>
      </c>
      <c r="B65" s="457"/>
      <c r="C65" s="457"/>
      <c r="D65" s="457"/>
      <c r="E65" s="457"/>
      <c r="F65" s="457"/>
      <c r="G65" s="343">
        <v>124000</v>
      </c>
      <c r="H65" s="343">
        <v>124000</v>
      </c>
      <c r="I65" s="343">
        <f>I63-I66</f>
        <v>2190000</v>
      </c>
      <c r="J65" s="343">
        <f>J63-J66</f>
        <v>2200000</v>
      </c>
    </row>
    <row r="66" spans="1:10" ht="15" customHeight="1" x14ac:dyDescent="0.2">
      <c r="A66" s="457" t="s">
        <v>422</v>
      </c>
      <c r="B66" s="457"/>
      <c r="C66" s="457"/>
      <c r="D66" s="457"/>
      <c r="E66" s="457"/>
      <c r="F66" s="457"/>
      <c r="G66" s="323">
        <v>85000</v>
      </c>
      <c r="H66" s="343">
        <v>85000</v>
      </c>
      <c r="I66" s="343">
        <v>200000</v>
      </c>
      <c r="J66" s="343">
        <v>216000</v>
      </c>
    </row>
    <row r="67" spans="1:10" ht="15" customHeight="1" x14ac:dyDescent="0.2">
      <c r="A67" s="429"/>
      <c r="B67" s="430"/>
      <c r="C67" s="430"/>
      <c r="D67" s="430"/>
      <c r="E67" s="430"/>
      <c r="F67" s="430"/>
      <c r="G67" s="430"/>
      <c r="H67" s="430"/>
      <c r="I67" s="430"/>
      <c r="J67" s="431"/>
    </row>
    <row r="68" spans="1:10" ht="15" customHeight="1" x14ac:dyDescent="0.2">
      <c r="A68" s="388" t="s">
        <v>164</v>
      </c>
      <c r="B68" s="465" t="s">
        <v>170</v>
      </c>
      <c r="C68" s="466"/>
      <c r="D68" s="466"/>
      <c r="E68" s="466"/>
      <c r="F68" s="466"/>
      <c r="G68" s="466"/>
      <c r="H68" s="466"/>
      <c r="I68" s="466"/>
      <c r="J68" s="467"/>
    </row>
    <row r="69" spans="1:10" ht="15" customHeight="1" x14ac:dyDescent="0.2">
      <c r="A69" s="69" t="s">
        <v>16</v>
      </c>
      <c r="B69" s="463" t="s">
        <v>248</v>
      </c>
      <c r="C69" s="463"/>
      <c r="D69" s="463"/>
      <c r="E69" s="70">
        <f t="shared" ref="E69:E70" si="18">H69+I69+J69</f>
        <v>67000</v>
      </c>
      <c r="F69" s="87">
        <v>30000</v>
      </c>
      <c r="G69" s="87">
        <v>30000</v>
      </c>
      <c r="H69" s="87">
        <v>0</v>
      </c>
      <c r="I69" s="76">
        <f>ROUND(F69*1.08,-3)</f>
        <v>32000</v>
      </c>
      <c r="J69" s="76">
        <f>ROUND(I69*1.08,-3)</f>
        <v>35000</v>
      </c>
    </row>
    <row r="70" spans="1:10" ht="15" customHeight="1" x14ac:dyDescent="0.2">
      <c r="A70" s="69" t="s">
        <v>36</v>
      </c>
      <c r="B70" s="463" t="s">
        <v>242</v>
      </c>
      <c r="C70" s="463"/>
      <c r="D70" s="463"/>
      <c r="E70" s="70">
        <f t="shared" si="18"/>
        <v>48000</v>
      </c>
      <c r="F70" s="87">
        <v>15000</v>
      </c>
      <c r="G70" s="87">
        <v>15000</v>
      </c>
      <c r="H70" s="87">
        <v>15000</v>
      </c>
      <c r="I70" s="76">
        <f>ROUND(F70*1.08,-3)</f>
        <v>16000</v>
      </c>
      <c r="J70" s="76">
        <f>ROUND(I70*1.08,-3)</f>
        <v>17000</v>
      </c>
    </row>
    <row r="71" spans="1:10" ht="15" customHeight="1" x14ac:dyDescent="0.2">
      <c r="A71" s="436" t="s">
        <v>9</v>
      </c>
      <c r="B71" s="437"/>
      <c r="C71" s="437"/>
      <c r="D71" s="438"/>
      <c r="E71" s="74">
        <f t="shared" ref="E71:J71" si="19">SUM(E69:E70)</f>
        <v>115000</v>
      </c>
      <c r="F71" s="90">
        <f t="shared" si="19"/>
        <v>45000</v>
      </c>
      <c r="G71" s="90">
        <f t="shared" si="19"/>
        <v>45000</v>
      </c>
      <c r="H71" s="90">
        <f t="shared" si="19"/>
        <v>15000</v>
      </c>
      <c r="I71" s="74">
        <f t="shared" si="19"/>
        <v>48000</v>
      </c>
      <c r="J71" s="74">
        <f t="shared" si="19"/>
        <v>52000</v>
      </c>
    </row>
    <row r="72" spans="1:10" ht="15" customHeight="1" x14ac:dyDescent="0.2">
      <c r="A72" s="397" t="s">
        <v>420</v>
      </c>
      <c r="B72" s="397"/>
      <c r="C72" s="397"/>
      <c r="D72" s="397"/>
      <c r="E72" s="397"/>
      <c r="F72" s="397"/>
      <c r="G72" s="344">
        <v>45000</v>
      </c>
      <c r="H72" s="344">
        <v>15000</v>
      </c>
      <c r="I72" s="342">
        <f>I71</f>
        <v>48000</v>
      </c>
      <c r="J72" s="342">
        <f>J71</f>
        <v>52000</v>
      </c>
    </row>
    <row r="73" spans="1:10" ht="15" customHeight="1" x14ac:dyDescent="0.2">
      <c r="A73" s="457" t="s">
        <v>422</v>
      </c>
      <c r="B73" s="457"/>
      <c r="C73" s="457"/>
      <c r="D73" s="457"/>
      <c r="E73" s="457"/>
      <c r="F73" s="457"/>
      <c r="G73" s="343">
        <v>45000</v>
      </c>
      <c r="H73" s="343">
        <v>15000</v>
      </c>
      <c r="I73" s="341">
        <f>I72</f>
        <v>48000</v>
      </c>
      <c r="J73" s="341">
        <f>J72</f>
        <v>52000</v>
      </c>
    </row>
    <row r="74" spans="1:10" ht="15" customHeight="1" x14ac:dyDescent="0.2">
      <c r="A74" s="453"/>
      <c r="B74" s="442"/>
      <c r="C74" s="442"/>
      <c r="D74" s="442"/>
      <c r="E74" s="442"/>
      <c r="F74" s="442"/>
      <c r="G74" s="442"/>
      <c r="H74" s="442"/>
      <c r="I74" s="442"/>
      <c r="J74" s="454"/>
    </row>
    <row r="75" spans="1:10" ht="15" customHeight="1" x14ac:dyDescent="0.2">
      <c r="A75" s="68" t="s">
        <v>173</v>
      </c>
      <c r="B75" s="426" t="s">
        <v>135</v>
      </c>
      <c r="C75" s="427"/>
      <c r="D75" s="427"/>
      <c r="E75" s="427"/>
      <c r="F75" s="427"/>
      <c r="G75" s="427"/>
      <c r="H75" s="427"/>
      <c r="I75" s="428"/>
      <c r="J75" s="75"/>
    </row>
    <row r="76" spans="1:10" ht="15" customHeight="1" x14ac:dyDescent="0.2">
      <c r="A76" s="69" t="s">
        <v>16</v>
      </c>
      <c r="B76" s="433" t="s">
        <v>14</v>
      </c>
      <c r="C76" s="434"/>
      <c r="D76" s="435"/>
      <c r="E76" s="70">
        <f t="shared" ref="E76:E79" si="20">H76+I76+J76</f>
        <v>607000</v>
      </c>
      <c r="F76" s="76">
        <v>187000</v>
      </c>
      <c r="G76" s="76">
        <v>187000</v>
      </c>
      <c r="H76" s="76">
        <v>187000</v>
      </c>
      <c r="I76" s="76">
        <f>ROUND(F76*1.08,-3)</f>
        <v>202000</v>
      </c>
      <c r="J76" s="76">
        <f>ROUND(I76*1.08,-3)</f>
        <v>218000</v>
      </c>
    </row>
    <row r="77" spans="1:10" ht="15" customHeight="1" x14ac:dyDescent="0.2">
      <c r="A77" s="69" t="s">
        <v>36</v>
      </c>
      <c r="B77" s="433" t="s">
        <v>244</v>
      </c>
      <c r="C77" s="434"/>
      <c r="D77" s="435"/>
      <c r="E77" s="70">
        <f t="shared" si="20"/>
        <v>267000</v>
      </c>
      <c r="F77" s="76">
        <v>82000</v>
      </c>
      <c r="G77" s="76">
        <v>82000</v>
      </c>
      <c r="H77" s="76">
        <v>82000</v>
      </c>
      <c r="I77" s="76">
        <f>ROUND(F77*1.08,-3)</f>
        <v>89000</v>
      </c>
      <c r="J77" s="76">
        <f t="shared" ref="J77:J79" si="21">ROUND(I77*1.08,-3)</f>
        <v>96000</v>
      </c>
    </row>
    <row r="78" spans="1:10" ht="15" customHeight="1" x14ac:dyDescent="0.2">
      <c r="A78" s="69" t="s">
        <v>20</v>
      </c>
      <c r="B78" s="433" t="s">
        <v>373</v>
      </c>
      <c r="C78" s="434"/>
      <c r="D78" s="435"/>
      <c r="E78" s="70">
        <f t="shared" si="20"/>
        <v>174000</v>
      </c>
      <c r="F78" s="76">
        <v>0</v>
      </c>
      <c r="G78" s="76">
        <v>41000</v>
      </c>
      <c r="H78" s="76">
        <v>48000</v>
      </c>
      <c r="I78" s="76">
        <v>63000</v>
      </c>
      <c r="J78" s="76">
        <v>63000</v>
      </c>
    </row>
    <row r="79" spans="1:10" ht="15" customHeight="1" x14ac:dyDescent="0.2">
      <c r="A79" s="69" t="s">
        <v>22</v>
      </c>
      <c r="B79" s="433" t="s">
        <v>13</v>
      </c>
      <c r="C79" s="434"/>
      <c r="D79" s="435"/>
      <c r="E79" s="70">
        <f t="shared" si="20"/>
        <v>1091000</v>
      </c>
      <c r="F79" s="76">
        <v>379000</v>
      </c>
      <c r="G79" s="76">
        <v>129000</v>
      </c>
      <c r="H79" s="81">
        <v>240000</v>
      </c>
      <c r="I79" s="76">
        <f>ROUND(F79*1.08,-3)</f>
        <v>409000</v>
      </c>
      <c r="J79" s="76">
        <f t="shared" si="21"/>
        <v>442000</v>
      </c>
    </row>
    <row r="80" spans="1:10" ht="15" customHeight="1" x14ac:dyDescent="0.2">
      <c r="A80" s="436" t="s">
        <v>9</v>
      </c>
      <c r="B80" s="437"/>
      <c r="C80" s="437"/>
      <c r="D80" s="438"/>
      <c r="E80" s="71">
        <f t="shared" ref="E80:J80" si="22">SUM(E76:E79)</f>
        <v>2139000</v>
      </c>
      <c r="F80" s="71">
        <f t="shared" si="22"/>
        <v>648000</v>
      </c>
      <c r="G80" s="71">
        <f t="shared" si="22"/>
        <v>439000</v>
      </c>
      <c r="H80" s="71">
        <f t="shared" si="22"/>
        <v>557000</v>
      </c>
      <c r="I80" s="71">
        <f t="shared" si="22"/>
        <v>763000</v>
      </c>
      <c r="J80" s="71">
        <f t="shared" si="22"/>
        <v>819000</v>
      </c>
    </row>
    <row r="81" spans="1:10" ht="15" customHeight="1" x14ac:dyDescent="0.2">
      <c r="A81" s="397" t="s">
        <v>420</v>
      </c>
      <c r="B81" s="397"/>
      <c r="C81" s="397"/>
      <c r="D81" s="397"/>
      <c r="E81" s="397"/>
      <c r="F81" s="397"/>
      <c r="G81" s="344">
        <v>439000</v>
      </c>
      <c r="H81" s="344">
        <v>557000</v>
      </c>
      <c r="I81" s="344">
        <f>I82+I83</f>
        <v>763000</v>
      </c>
      <c r="J81" s="344">
        <f>J82+J83</f>
        <v>819000</v>
      </c>
    </row>
    <row r="82" spans="1:10" ht="15" customHeight="1" x14ac:dyDescent="0.2">
      <c r="A82" s="418" t="s">
        <v>450</v>
      </c>
      <c r="B82" s="419"/>
      <c r="C82" s="419"/>
      <c r="D82" s="419"/>
      <c r="E82" s="419"/>
      <c r="F82" s="420"/>
      <c r="G82" s="343">
        <v>100000</v>
      </c>
      <c r="H82" s="343">
        <v>100000</v>
      </c>
      <c r="I82" s="343">
        <v>130000</v>
      </c>
      <c r="J82" s="343">
        <v>160000</v>
      </c>
    </row>
    <row r="83" spans="1:10" ht="15" customHeight="1" x14ac:dyDescent="0.2">
      <c r="A83" s="457" t="s">
        <v>422</v>
      </c>
      <c r="B83" s="457"/>
      <c r="C83" s="457"/>
      <c r="D83" s="457"/>
      <c r="E83" s="457"/>
      <c r="F83" s="457"/>
      <c r="G83" s="323">
        <v>339000</v>
      </c>
      <c r="H83" s="343">
        <v>457000</v>
      </c>
      <c r="I83" s="343">
        <f>I80-I82</f>
        <v>633000</v>
      </c>
      <c r="J83" s="343">
        <f>J80-J82</f>
        <v>659000</v>
      </c>
    </row>
    <row r="84" spans="1:10" ht="15" customHeight="1" x14ac:dyDescent="0.2">
      <c r="A84" s="442"/>
      <c r="B84" s="442"/>
      <c r="C84" s="442"/>
      <c r="D84" s="442"/>
      <c r="E84" s="442"/>
      <c r="F84" s="442"/>
      <c r="G84" s="442"/>
      <c r="H84" s="442"/>
      <c r="I84" s="442"/>
      <c r="J84" s="442"/>
    </row>
    <row r="85" spans="1:10" ht="15" customHeight="1" x14ac:dyDescent="0.2">
      <c r="A85" s="68" t="s">
        <v>149</v>
      </c>
      <c r="B85" s="446" t="s">
        <v>288</v>
      </c>
      <c r="C85" s="447"/>
      <c r="D85" s="447"/>
      <c r="E85" s="447"/>
      <c r="F85" s="447"/>
      <c r="G85" s="447"/>
      <c r="H85" s="447"/>
      <c r="I85" s="447"/>
      <c r="J85" s="448"/>
    </row>
    <row r="86" spans="1:10" ht="15" customHeight="1" x14ac:dyDescent="0.2">
      <c r="A86" s="269" t="s">
        <v>50</v>
      </c>
      <c r="B86" s="273" t="s">
        <v>308</v>
      </c>
      <c r="C86" s="274"/>
      <c r="D86" s="274"/>
      <c r="E86" s="274"/>
      <c r="F86" s="274"/>
      <c r="G86" s="325"/>
      <c r="H86" s="350"/>
      <c r="I86" s="275"/>
      <c r="J86" s="275"/>
    </row>
    <row r="87" spans="1:10" ht="15" customHeight="1" x14ac:dyDescent="0.2">
      <c r="A87" s="69" t="s">
        <v>16</v>
      </c>
      <c r="B87" s="395" t="s">
        <v>289</v>
      </c>
      <c r="C87" s="395"/>
      <c r="D87" s="395"/>
      <c r="E87" s="70">
        <f t="shared" ref="E87:E91" si="23">H87+I87+J87</f>
        <v>0</v>
      </c>
      <c r="F87" s="91">
        <v>10000000</v>
      </c>
      <c r="G87" s="91">
        <v>0</v>
      </c>
      <c r="H87" s="91">
        <v>0</v>
      </c>
      <c r="I87" s="76">
        <v>0</v>
      </c>
      <c r="J87" s="76">
        <v>0</v>
      </c>
    </row>
    <row r="88" spans="1:10" ht="15" customHeight="1" x14ac:dyDescent="0.2">
      <c r="A88" s="69" t="s">
        <v>36</v>
      </c>
      <c r="B88" s="395" t="s">
        <v>42</v>
      </c>
      <c r="C88" s="395"/>
      <c r="D88" s="395"/>
      <c r="E88" s="70">
        <f t="shared" si="23"/>
        <v>622500</v>
      </c>
      <c r="F88" s="91">
        <v>800000</v>
      </c>
      <c r="G88" s="91">
        <v>622500</v>
      </c>
      <c r="H88" s="91">
        <v>622500</v>
      </c>
      <c r="I88" s="76">
        <v>0</v>
      </c>
      <c r="J88" s="76">
        <v>0</v>
      </c>
    </row>
    <row r="89" spans="1:10" ht="15" customHeight="1" x14ac:dyDescent="0.2">
      <c r="A89" s="69" t="s">
        <v>20</v>
      </c>
      <c r="B89" s="395" t="s">
        <v>383</v>
      </c>
      <c r="C89" s="395"/>
      <c r="D89" s="395"/>
      <c r="E89" s="70">
        <f t="shared" si="23"/>
        <v>622500</v>
      </c>
      <c r="F89" s="91">
        <v>0</v>
      </c>
      <c r="G89" s="91">
        <v>622500</v>
      </c>
      <c r="H89" s="91">
        <v>622500</v>
      </c>
      <c r="I89" s="76">
        <v>0</v>
      </c>
      <c r="J89" s="76">
        <v>0</v>
      </c>
    </row>
    <row r="90" spans="1:10" ht="15" customHeight="1" x14ac:dyDescent="0.2">
      <c r="A90" s="69" t="s">
        <v>22</v>
      </c>
      <c r="B90" s="395" t="s">
        <v>363</v>
      </c>
      <c r="C90" s="395"/>
      <c r="D90" s="395"/>
      <c r="E90" s="70">
        <f t="shared" si="23"/>
        <v>387500</v>
      </c>
      <c r="F90" s="91">
        <v>0</v>
      </c>
      <c r="G90" s="91">
        <v>387500</v>
      </c>
      <c r="H90" s="91">
        <v>387500</v>
      </c>
      <c r="I90" s="76">
        <v>0</v>
      </c>
      <c r="J90" s="76">
        <v>0</v>
      </c>
    </row>
    <row r="91" spans="1:10" ht="15" customHeight="1" x14ac:dyDescent="0.2">
      <c r="A91" s="69" t="s">
        <v>24</v>
      </c>
      <c r="B91" s="395" t="s">
        <v>290</v>
      </c>
      <c r="C91" s="395"/>
      <c r="D91" s="395"/>
      <c r="E91" s="70">
        <f t="shared" si="23"/>
        <v>3664000</v>
      </c>
      <c r="F91" s="91">
        <v>0</v>
      </c>
      <c r="G91" s="91">
        <v>0</v>
      </c>
      <c r="H91" s="91">
        <v>0</v>
      </c>
      <c r="I91" s="76">
        <v>1664000</v>
      </c>
      <c r="J91" s="70">
        <v>2000000</v>
      </c>
    </row>
    <row r="92" spans="1:10" ht="15" customHeight="1" x14ac:dyDescent="0.2">
      <c r="A92" s="397" t="s">
        <v>366</v>
      </c>
      <c r="B92" s="397"/>
      <c r="C92" s="397"/>
      <c r="D92" s="397"/>
      <c r="E92" s="71">
        <f>SUM(E87:E91)</f>
        <v>5296500</v>
      </c>
      <c r="F92" s="88">
        <f>SUM(F87:F91)</f>
        <v>10800000</v>
      </c>
      <c r="G92" s="88">
        <f>SUM(G87:G91)</f>
        <v>1632500</v>
      </c>
      <c r="H92" s="88">
        <f>SUM(H87:H91)</f>
        <v>1632500</v>
      </c>
      <c r="I92" s="88">
        <f t="shared" ref="I92:J92" si="24">SUM(I87:I91)</f>
        <v>1664000</v>
      </c>
      <c r="J92" s="88">
        <f t="shared" si="24"/>
        <v>2000000</v>
      </c>
    </row>
    <row r="93" spans="1:10" ht="15" customHeight="1" x14ac:dyDescent="0.2">
      <c r="A93" s="269" t="s">
        <v>18</v>
      </c>
      <c r="B93" s="270" t="s">
        <v>365</v>
      </c>
      <c r="C93" s="271"/>
      <c r="D93" s="271"/>
      <c r="E93" s="271"/>
      <c r="F93" s="271"/>
      <c r="G93" s="324"/>
      <c r="H93" s="349"/>
      <c r="I93" s="272"/>
      <c r="J93" s="281"/>
    </row>
    <row r="94" spans="1:10" ht="15" customHeight="1" x14ac:dyDescent="0.2">
      <c r="A94" s="69" t="s">
        <v>16</v>
      </c>
      <c r="B94" s="395" t="s">
        <v>369</v>
      </c>
      <c r="C94" s="395"/>
      <c r="D94" s="395"/>
      <c r="E94" s="70">
        <f t="shared" ref="E94:E97" si="25">H94+I94+J94</f>
        <v>0</v>
      </c>
      <c r="F94" s="76">
        <v>0</v>
      </c>
      <c r="G94" s="91">
        <v>0</v>
      </c>
      <c r="H94" s="91">
        <v>0</v>
      </c>
      <c r="I94" s="76">
        <v>0</v>
      </c>
      <c r="J94" s="76">
        <v>0</v>
      </c>
    </row>
    <row r="95" spans="1:10" ht="15" customHeight="1" x14ac:dyDescent="0.2">
      <c r="A95" s="69" t="s">
        <v>36</v>
      </c>
      <c r="B95" s="395" t="s">
        <v>42</v>
      </c>
      <c r="C95" s="395"/>
      <c r="D95" s="395"/>
      <c r="E95" s="70">
        <f t="shared" si="25"/>
        <v>32000</v>
      </c>
      <c r="F95" s="76">
        <v>0</v>
      </c>
      <c r="G95" s="91">
        <v>32000</v>
      </c>
      <c r="H95" s="91">
        <v>32000</v>
      </c>
      <c r="I95" s="76">
        <v>0</v>
      </c>
      <c r="J95" s="76">
        <v>0</v>
      </c>
    </row>
    <row r="96" spans="1:10" ht="15" customHeight="1" x14ac:dyDescent="0.2">
      <c r="A96" s="69" t="s">
        <v>20</v>
      </c>
      <c r="B96" s="395" t="s">
        <v>368</v>
      </c>
      <c r="C96" s="395"/>
      <c r="D96" s="395"/>
      <c r="E96" s="70">
        <f t="shared" si="25"/>
        <v>32000</v>
      </c>
      <c r="F96" s="76">
        <v>0</v>
      </c>
      <c r="G96" s="91">
        <v>32000</v>
      </c>
      <c r="H96" s="91">
        <v>32000</v>
      </c>
      <c r="I96" s="76">
        <v>0</v>
      </c>
      <c r="J96" s="76">
        <v>0</v>
      </c>
    </row>
    <row r="97" spans="1:10" ht="15" customHeight="1" x14ac:dyDescent="0.2">
      <c r="A97" s="69" t="s">
        <v>22</v>
      </c>
      <c r="B97" s="395" t="s">
        <v>363</v>
      </c>
      <c r="C97" s="395"/>
      <c r="D97" s="395"/>
      <c r="E97" s="70">
        <f t="shared" si="25"/>
        <v>20000</v>
      </c>
      <c r="F97" s="76">
        <v>0</v>
      </c>
      <c r="G97" s="91">
        <v>20000</v>
      </c>
      <c r="H97" s="91">
        <v>20000</v>
      </c>
      <c r="I97" s="76">
        <v>0</v>
      </c>
      <c r="J97" s="76">
        <v>0</v>
      </c>
    </row>
    <row r="98" spans="1:10" ht="15" customHeight="1" x14ac:dyDescent="0.2">
      <c r="A98" s="268"/>
      <c r="B98" s="397" t="s">
        <v>367</v>
      </c>
      <c r="C98" s="397"/>
      <c r="D98" s="397"/>
      <c r="E98" s="88">
        <f>SUM(E94:E97)</f>
        <v>84000</v>
      </c>
      <c r="F98" s="88">
        <v>0</v>
      </c>
      <c r="G98" s="88">
        <f>SUM(G94:G97)</f>
        <v>84000</v>
      </c>
      <c r="H98" s="88">
        <f>SUM(H94:H97)</f>
        <v>84000</v>
      </c>
      <c r="I98" s="88">
        <v>0</v>
      </c>
      <c r="J98" s="88">
        <v>0</v>
      </c>
    </row>
    <row r="99" spans="1:10" ht="15" customHeight="1" x14ac:dyDescent="0.2">
      <c r="A99" s="397" t="s">
        <v>372</v>
      </c>
      <c r="B99" s="397"/>
      <c r="C99" s="397"/>
      <c r="D99" s="397"/>
      <c r="E99" s="71">
        <f>E98+E92</f>
        <v>5380500</v>
      </c>
      <c r="F99" s="71">
        <f t="shared" ref="F99:J99" si="26">F98+F92</f>
        <v>10800000</v>
      </c>
      <c r="G99" s="71">
        <f>G98+G92</f>
        <v>1716500</v>
      </c>
      <c r="H99" s="71">
        <f>H98+H92</f>
        <v>1716500</v>
      </c>
      <c r="I99" s="71">
        <f t="shared" si="26"/>
        <v>1664000</v>
      </c>
      <c r="J99" s="71">
        <f t="shared" si="26"/>
        <v>2000000</v>
      </c>
    </row>
    <row r="100" spans="1:10" ht="15" customHeight="1" x14ac:dyDescent="0.2">
      <c r="A100" s="397" t="s">
        <v>420</v>
      </c>
      <c r="B100" s="397"/>
      <c r="C100" s="397"/>
      <c r="D100" s="397"/>
      <c r="E100" s="397"/>
      <c r="F100" s="397"/>
      <c r="G100" s="344">
        <f>G102+G103</f>
        <v>1716500</v>
      </c>
      <c r="H100" s="344">
        <f>H102+H103</f>
        <v>1716500</v>
      </c>
      <c r="I100" s="344">
        <f>I102+I103</f>
        <v>1664000</v>
      </c>
      <c r="J100" s="344">
        <f>J102+J103</f>
        <v>2000000</v>
      </c>
    </row>
    <row r="101" spans="1:10" ht="15" customHeight="1" x14ac:dyDescent="0.2">
      <c r="A101" s="457" t="s">
        <v>422</v>
      </c>
      <c r="B101" s="457"/>
      <c r="C101" s="457"/>
      <c r="D101" s="457"/>
      <c r="E101" s="457"/>
      <c r="F101" s="457"/>
      <c r="G101" s="343">
        <v>1500000</v>
      </c>
      <c r="H101" s="343">
        <v>500000</v>
      </c>
      <c r="I101" s="343">
        <v>0</v>
      </c>
      <c r="J101" s="343">
        <v>0</v>
      </c>
    </row>
    <row r="102" spans="1:10" ht="15" customHeight="1" x14ac:dyDescent="0.2">
      <c r="A102" s="457" t="s">
        <v>446</v>
      </c>
      <c r="B102" s="457"/>
      <c r="C102" s="457"/>
      <c r="D102" s="457"/>
      <c r="E102" s="457"/>
      <c r="F102" s="457"/>
      <c r="G102" s="343">
        <v>1500000</v>
      </c>
      <c r="H102" s="343">
        <v>1500000</v>
      </c>
      <c r="I102" s="343">
        <f>I99-I103</f>
        <v>1464000</v>
      </c>
      <c r="J102" s="343">
        <f>J99-J103</f>
        <v>1850000</v>
      </c>
    </row>
    <row r="103" spans="1:10" ht="15" customHeight="1" x14ac:dyDescent="0.2">
      <c r="A103" s="457" t="s">
        <v>459</v>
      </c>
      <c r="B103" s="457"/>
      <c r="C103" s="457"/>
      <c r="D103" s="457"/>
      <c r="E103" s="457"/>
      <c r="F103" s="457"/>
      <c r="G103" s="323">
        <v>216500</v>
      </c>
      <c r="H103" s="343">
        <v>216500</v>
      </c>
      <c r="I103" s="343">
        <v>200000</v>
      </c>
      <c r="J103" s="343">
        <v>150000</v>
      </c>
    </row>
    <row r="104" spans="1:10" ht="15" customHeight="1" x14ac:dyDescent="0.2">
      <c r="A104" s="439"/>
      <c r="B104" s="440"/>
      <c r="C104" s="440"/>
      <c r="D104" s="440"/>
      <c r="E104" s="440"/>
      <c r="F104" s="440"/>
      <c r="G104" s="440"/>
      <c r="H104" s="440"/>
      <c r="I104" s="440"/>
      <c r="J104" s="441"/>
    </row>
    <row r="105" spans="1:10" ht="15" customHeight="1" x14ac:dyDescent="0.2">
      <c r="A105" s="68" t="s">
        <v>150</v>
      </c>
      <c r="B105" s="446" t="s">
        <v>171</v>
      </c>
      <c r="C105" s="447"/>
      <c r="D105" s="447"/>
      <c r="E105" s="447"/>
      <c r="F105" s="447"/>
      <c r="G105" s="447"/>
      <c r="H105" s="447"/>
      <c r="I105" s="447"/>
      <c r="J105" s="448"/>
    </row>
    <row r="106" spans="1:10" ht="15" customHeight="1" x14ac:dyDescent="0.2">
      <c r="A106" s="69" t="s">
        <v>16</v>
      </c>
      <c r="B106" s="395" t="s">
        <v>11</v>
      </c>
      <c r="C106" s="395"/>
      <c r="D106" s="395"/>
      <c r="E106" s="70">
        <f t="shared" ref="E106:E110" si="27">H106+I106+J106</f>
        <v>1065000</v>
      </c>
      <c r="F106" s="87">
        <v>0</v>
      </c>
      <c r="G106" s="87">
        <v>0</v>
      </c>
      <c r="H106" s="87">
        <v>0</v>
      </c>
      <c r="I106" s="76">
        <v>1065000</v>
      </c>
      <c r="J106" s="76">
        <v>0</v>
      </c>
    </row>
    <row r="107" spans="1:10" ht="15" customHeight="1" x14ac:dyDescent="0.2">
      <c r="A107" s="69" t="s">
        <v>36</v>
      </c>
      <c r="B107" s="395" t="s">
        <v>0</v>
      </c>
      <c r="C107" s="395"/>
      <c r="D107" s="395"/>
      <c r="E107" s="70">
        <f t="shared" si="27"/>
        <v>1050000</v>
      </c>
      <c r="F107" s="87">
        <v>0</v>
      </c>
      <c r="G107" s="87">
        <v>0</v>
      </c>
      <c r="H107" s="87">
        <v>0</v>
      </c>
      <c r="I107" s="76">
        <v>550000</v>
      </c>
      <c r="J107" s="76">
        <v>500000</v>
      </c>
    </row>
    <row r="108" spans="1:10" ht="15" customHeight="1" x14ac:dyDescent="0.2">
      <c r="A108" s="69" t="s">
        <v>20</v>
      </c>
      <c r="B108" s="395" t="s">
        <v>12</v>
      </c>
      <c r="C108" s="395"/>
      <c r="D108" s="395"/>
      <c r="E108" s="70">
        <f t="shared" si="27"/>
        <v>2600000</v>
      </c>
      <c r="F108" s="87">
        <v>0</v>
      </c>
      <c r="G108" s="87">
        <v>0</v>
      </c>
      <c r="H108" s="87">
        <v>0</v>
      </c>
      <c r="I108" s="76">
        <v>1100000</v>
      </c>
      <c r="J108" s="76">
        <v>1500000</v>
      </c>
    </row>
    <row r="109" spans="1:10" ht="15" customHeight="1" x14ac:dyDescent="0.2">
      <c r="A109" s="69" t="s">
        <v>22</v>
      </c>
      <c r="B109" s="395" t="s">
        <v>10</v>
      </c>
      <c r="C109" s="395"/>
      <c r="D109" s="395"/>
      <c r="E109" s="70">
        <f t="shared" si="27"/>
        <v>52000</v>
      </c>
      <c r="F109" s="91">
        <v>0</v>
      </c>
      <c r="G109" s="91">
        <v>0</v>
      </c>
      <c r="H109" s="91">
        <v>0</v>
      </c>
      <c r="I109" s="70">
        <f>2%*I108</f>
        <v>22000</v>
      </c>
      <c r="J109" s="70">
        <f>2%*J108</f>
        <v>30000</v>
      </c>
    </row>
    <row r="110" spans="1:10" ht="15" customHeight="1" x14ac:dyDescent="0.2">
      <c r="A110" s="69" t="s">
        <v>24</v>
      </c>
      <c r="B110" s="395" t="s">
        <v>1</v>
      </c>
      <c r="C110" s="395"/>
      <c r="D110" s="395"/>
      <c r="E110" s="70">
        <f t="shared" si="27"/>
        <v>0</v>
      </c>
      <c r="F110" s="91">
        <v>0</v>
      </c>
      <c r="G110" s="91">
        <v>0</v>
      </c>
      <c r="H110" s="91">
        <v>0</v>
      </c>
      <c r="I110" s="70">
        <v>0</v>
      </c>
      <c r="J110" s="70">
        <f>ROUND(I110+8%*I110,-2)</f>
        <v>0</v>
      </c>
    </row>
    <row r="111" spans="1:10" ht="15" customHeight="1" x14ac:dyDescent="0.2">
      <c r="A111" s="397" t="s">
        <v>9</v>
      </c>
      <c r="B111" s="397"/>
      <c r="C111" s="397"/>
      <c r="D111" s="397"/>
      <c r="E111" s="71">
        <f>SUM(E106:E110)</f>
        <v>4767000</v>
      </c>
      <c r="F111" s="88">
        <f t="shared" ref="F111:J111" si="28">SUM(F106:F110)</f>
        <v>0</v>
      </c>
      <c r="G111" s="88">
        <f t="shared" si="28"/>
        <v>0</v>
      </c>
      <c r="H111" s="88">
        <f t="shared" si="28"/>
        <v>0</v>
      </c>
      <c r="I111" s="71">
        <f t="shared" si="28"/>
        <v>2737000</v>
      </c>
      <c r="J111" s="71">
        <f t="shared" si="28"/>
        <v>2030000</v>
      </c>
    </row>
    <row r="112" spans="1:10" ht="15" customHeight="1" x14ac:dyDescent="0.2">
      <c r="A112" s="397" t="s">
        <v>420</v>
      </c>
      <c r="B112" s="397"/>
      <c r="C112" s="397"/>
      <c r="D112" s="397"/>
      <c r="E112" s="397"/>
      <c r="F112" s="397"/>
      <c r="G112" s="344">
        <v>0</v>
      </c>
      <c r="H112" s="344">
        <v>0</v>
      </c>
      <c r="I112" s="342">
        <f>I111</f>
        <v>2737000</v>
      </c>
      <c r="J112" s="342">
        <f>J111</f>
        <v>2030000</v>
      </c>
    </row>
    <row r="113" spans="1:10" ht="15" customHeight="1" x14ac:dyDescent="0.2">
      <c r="A113" s="457" t="s">
        <v>423</v>
      </c>
      <c r="B113" s="457"/>
      <c r="C113" s="457"/>
      <c r="D113" s="457"/>
      <c r="E113" s="457"/>
      <c r="F113" s="457"/>
      <c r="G113" s="343">
        <v>0</v>
      </c>
      <c r="H113" s="343">
        <v>0</v>
      </c>
      <c r="I113" s="341">
        <f>I112</f>
        <v>2737000</v>
      </c>
      <c r="J113" s="341">
        <f>J112</f>
        <v>2030000</v>
      </c>
    </row>
    <row r="114" spans="1:10" ht="15" customHeight="1" x14ac:dyDescent="0.2">
      <c r="A114" s="439"/>
      <c r="B114" s="440"/>
      <c r="C114" s="440"/>
      <c r="D114" s="440"/>
      <c r="E114" s="440"/>
      <c r="F114" s="440"/>
      <c r="G114" s="440"/>
      <c r="H114" s="440"/>
      <c r="I114" s="440"/>
      <c r="J114" s="441"/>
    </row>
    <row r="115" spans="1:10" s="98" customFormat="1" ht="15" customHeight="1" x14ac:dyDescent="0.2">
      <c r="A115" s="68" t="s">
        <v>151</v>
      </c>
      <c r="B115" s="459" t="s">
        <v>286</v>
      </c>
      <c r="C115" s="459"/>
      <c r="D115" s="459"/>
      <c r="E115" s="71">
        <f>H115+I115+J115</f>
        <v>175000</v>
      </c>
      <c r="F115" s="74">
        <v>54000</v>
      </c>
      <c r="G115" s="74">
        <v>54000</v>
      </c>
      <c r="H115" s="74">
        <v>54000</v>
      </c>
      <c r="I115" s="71">
        <f>ROUND(F115*1.08, -3)</f>
        <v>58000</v>
      </c>
      <c r="J115" s="71">
        <f>ROUND(I115*1.08, -3)</f>
        <v>63000</v>
      </c>
    </row>
    <row r="116" spans="1:10" s="98" customFormat="1" ht="15" customHeight="1" x14ac:dyDescent="0.2">
      <c r="A116" s="397" t="s">
        <v>420</v>
      </c>
      <c r="B116" s="397"/>
      <c r="C116" s="397"/>
      <c r="D116" s="397"/>
      <c r="E116" s="397"/>
      <c r="F116" s="397"/>
      <c r="G116" s="344">
        <v>54000</v>
      </c>
      <c r="H116" s="344">
        <v>54000</v>
      </c>
      <c r="I116" s="342">
        <f>I115</f>
        <v>58000</v>
      </c>
      <c r="J116" s="342">
        <f>J115</f>
        <v>63000</v>
      </c>
    </row>
    <row r="117" spans="1:10" s="98" customFormat="1" ht="15" customHeight="1" x14ac:dyDescent="0.2">
      <c r="A117" s="457" t="s">
        <v>422</v>
      </c>
      <c r="B117" s="457"/>
      <c r="C117" s="457"/>
      <c r="D117" s="457"/>
      <c r="E117" s="457"/>
      <c r="F117" s="457"/>
      <c r="G117" s="343">
        <v>54000</v>
      </c>
      <c r="H117" s="343">
        <v>54000</v>
      </c>
      <c r="I117" s="341">
        <f>I116</f>
        <v>58000</v>
      </c>
      <c r="J117" s="341">
        <f>J116</f>
        <v>63000</v>
      </c>
    </row>
    <row r="118" spans="1:10" s="98" customFormat="1" ht="15" customHeight="1" x14ac:dyDescent="0.2">
      <c r="A118" s="453"/>
      <c r="B118" s="442"/>
      <c r="C118" s="442"/>
      <c r="D118" s="442"/>
      <c r="E118" s="442"/>
      <c r="F118" s="442"/>
      <c r="G118" s="442"/>
      <c r="H118" s="442"/>
      <c r="I118" s="442"/>
      <c r="J118" s="454"/>
    </row>
    <row r="119" spans="1:10" s="98" customFormat="1" ht="15" customHeight="1" x14ac:dyDescent="0.2">
      <c r="A119" s="68" t="s">
        <v>153</v>
      </c>
      <c r="B119" s="459" t="s">
        <v>291</v>
      </c>
      <c r="C119" s="459"/>
      <c r="D119" s="459"/>
      <c r="E119" s="71">
        <f>H119+I119+J119</f>
        <v>191000</v>
      </c>
      <c r="F119" s="74">
        <v>76000</v>
      </c>
      <c r="G119" s="74">
        <v>76000</v>
      </c>
      <c r="H119" s="382">
        <v>20000</v>
      </c>
      <c r="I119" s="71">
        <f>ROUND(F119*1.08, -3)</f>
        <v>82000</v>
      </c>
      <c r="J119" s="71">
        <f>ROUND(I119*1.08, -3)</f>
        <v>89000</v>
      </c>
    </row>
    <row r="120" spans="1:10" s="98" customFormat="1" ht="15" customHeight="1" x14ac:dyDescent="0.2">
      <c r="A120" s="397" t="s">
        <v>420</v>
      </c>
      <c r="B120" s="397"/>
      <c r="C120" s="397"/>
      <c r="D120" s="397"/>
      <c r="E120" s="397"/>
      <c r="F120" s="397"/>
      <c r="G120" s="342">
        <f t="shared" ref="G120:J121" si="29">G119</f>
        <v>76000</v>
      </c>
      <c r="H120" s="342">
        <f t="shared" ref="H120" si="30">H119</f>
        <v>20000</v>
      </c>
      <c r="I120" s="342">
        <f t="shared" si="29"/>
        <v>82000</v>
      </c>
      <c r="J120" s="342">
        <f t="shared" si="29"/>
        <v>89000</v>
      </c>
    </row>
    <row r="121" spans="1:10" s="98" customFormat="1" ht="15" customHeight="1" x14ac:dyDescent="0.2">
      <c r="A121" s="457" t="s">
        <v>422</v>
      </c>
      <c r="B121" s="457"/>
      <c r="C121" s="457"/>
      <c r="D121" s="457"/>
      <c r="E121" s="457"/>
      <c r="F121" s="457"/>
      <c r="G121" s="341">
        <f t="shared" si="29"/>
        <v>76000</v>
      </c>
      <c r="H121" s="341">
        <f t="shared" ref="H121" si="31">H120</f>
        <v>20000</v>
      </c>
      <c r="I121" s="341">
        <f t="shared" si="29"/>
        <v>82000</v>
      </c>
      <c r="J121" s="341">
        <f t="shared" si="29"/>
        <v>89000</v>
      </c>
    </row>
    <row r="122" spans="1:10" ht="15" customHeight="1" x14ac:dyDescent="0.2">
      <c r="A122" s="439"/>
      <c r="B122" s="440"/>
      <c r="C122" s="440"/>
      <c r="D122" s="440"/>
      <c r="E122" s="440"/>
      <c r="F122" s="440"/>
      <c r="G122" s="440"/>
      <c r="H122" s="440"/>
      <c r="I122" s="440"/>
      <c r="J122" s="441"/>
    </row>
    <row r="123" spans="1:10" ht="30" customHeight="1" x14ac:dyDescent="0.2">
      <c r="A123" s="397" t="s">
        <v>15</v>
      </c>
      <c r="B123" s="397"/>
      <c r="C123" s="397"/>
      <c r="D123" s="397"/>
      <c r="E123" s="75">
        <f t="shared" ref="E123:J123" si="32">E119+E115+E111+E99+E80+E71+E63+E8+E52</f>
        <v>26536450</v>
      </c>
      <c r="F123" s="305">
        <f t="shared" si="32"/>
        <v>14678450</v>
      </c>
      <c r="G123" s="321">
        <f t="shared" si="32"/>
        <v>5594950</v>
      </c>
      <c r="H123" s="342">
        <f t="shared" si="32"/>
        <v>4106000</v>
      </c>
      <c r="I123" s="305">
        <f t="shared" si="32"/>
        <v>12109450</v>
      </c>
      <c r="J123" s="305">
        <f t="shared" si="32"/>
        <v>10301000</v>
      </c>
    </row>
    <row r="124" spans="1:10" ht="15" customHeight="1" x14ac:dyDescent="0.2">
      <c r="A124" s="82"/>
      <c r="B124" s="82"/>
      <c r="C124" s="82"/>
      <c r="D124" s="82"/>
      <c r="E124" s="83"/>
      <c r="F124" s="93"/>
      <c r="G124" s="93"/>
      <c r="H124" s="93"/>
      <c r="I124" s="83"/>
      <c r="J124" s="83"/>
    </row>
    <row r="125" spans="1:10" ht="15" customHeight="1" x14ac:dyDescent="0.2">
      <c r="B125" s="66"/>
      <c r="C125" s="66"/>
      <c r="D125" s="66"/>
      <c r="F125" s="95"/>
      <c r="G125" s="95"/>
      <c r="H125" s="95"/>
      <c r="I125" s="96"/>
    </row>
    <row r="126" spans="1:10" ht="15" customHeight="1" x14ac:dyDescent="0.2">
      <c r="B126" s="66"/>
      <c r="C126" s="66"/>
      <c r="D126" s="66"/>
    </row>
    <row r="127" spans="1:10" ht="15" customHeight="1" x14ac:dyDescent="0.2">
      <c r="B127" s="66"/>
      <c r="C127" s="66"/>
      <c r="D127" s="66"/>
      <c r="F127" s="95"/>
      <c r="G127" s="95"/>
      <c r="H127" s="95"/>
      <c r="I127" s="96"/>
    </row>
    <row r="128" spans="1:10" ht="15" customHeight="1" x14ac:dyDescent="0.2">
      <c r="B128" s="66"/>
      <c r="C128" s="66"/>
      <c r="D128" s="66"/>
    </row>
  </sheetData>
  <mergeCells count="121">
    <mergeCell ref="B70:D70"/>
    <mergeCell ref="A71:D71"/>
    <mergeCell ref="B69:D69"/>
    <mergeCell ref="A64:F64"/>
    <mergeCell ref="A66:F66"/>
    <mergeCell ref="B58:J58"/>
    <mergeCell ref="B59:D59"/>
    <mergeCell ref="B60:D60"/>
    <mergeCell ref="B61:D61"/>
    <mergeCell ref="B62:D62"/>
    <mergeCell ref="A65:F65"/>
    <mergeCell ref="B68:J68"/>
    <mergeCell ref="A67:J67"/>
    <mergeCell ref="C46:D46"/>
    <mergeCell ref="C47:D47"/>
    <mergeCell ref="C48:D48"/>
    <mergeCell ref="A52:D52"/>
    <mergeCell ref="B41:D41"/>
    <mergeCell ref="B42:D42"/>
    <mergeCell ref="A57:J57"/>
    <mergeCell ref="A50:D50"/>
    <mergeCell ref="B63:D63"/>
    <mergeCell ref="A53:F53"/>
    <mergeCell ref="A54:F54"/>
    <mergeCell ref="B43:D43"/>
    <mergeCell ref="A55:F55"/>
    <mergeCell ref="A56:F56"/>
    <mergeCell ref="B1:D1"/>
    <mergeCell ref="A2:J2"/>
    <mergeCell ref="A8:D8"/>
    <mergeCell ref="A13:J13"/>
    <mergeCell ref="B4:D4"/>
    <mergeCell ref="B5:D5"/>
    <mergeCell ref="B6:D6"/>
    <mergeCell ref="B7:D7"/>
    <mergeCell ref="B3:J3"/>
    <mergeCell ref="A9:F9"/>
    <mergeCell ref="A10:F10"/>
    <mergeCell ref="A12:F12"/>
    <mergeCell ref="A11:F11"/>
    <mergeCell ref="B37:J37"/>
    <mergeCell ref="B34:J34"/>
    <mergeCell ref="B35:D35"/>
    <mergeCell ref="A36:D36"/>
    <mergeCell ref="B14:J14"/>
    <mergeCell ref="B15:J15"/>
    <mergeCell ref="A25:D25"/>
    <mergeCell ref="B26:J26"/>
    <mergeCell ref="A33:D33"/>
    <mergeCell ref="B24:D24"/>
    <mergeCell ref="C19:D19"/>
    <mergeCell ref="B32:D32"/>
    <mergeCell ref="C27:D27"/>
    <mergeCell ref="C28:D28"/>
    <mergeCell ref="C29:D29"/>
    <mergeCell ref="C30:D30"/>
    <mergeCell ref="C31:D31"/>
    <mergeCell ref="C16:D16"/>
    <mergeCell ref="C18:D18"/>
    <mergeCell ref="C17:D17"/>
    <mergeCell ref="A123:D123"/>
    <mergeCell ref="A111:D111"/>
    <mergeCell ref="B115:D115"/>
    <mergeCell ref="A122:J122"/>
    <mergeCell ref="A114:J114"/>
    <mergeCell ref="B119:D119"/>
    <mergeCell ref="B105:J105"/>
    <mergeCell ref="A118:J118"/>
    <mergeCell ref="B110:D110"/>
    <mergeCell ref="B109:D109"/>
    <mergeCell ref="B106:D106"/>
    <mergeCell ref="B107:D107"/>
    <mergeCell ref="B108:D108"/>
    <mergeCell ref="A117:F117"/>
    <mergeCell ref="A121:F121"/>
    <mergeCell ref="A120:F120"/>
    <mergeCell ref="A116:F116"/>
    <mergeCell ref="A113:F113"/>
    <mergeCell ref="A112:F112"/>
    <mergeCell ref="A83:F83"/>
    <mergeCell ref="A100:F100"/>
    <mergeCell ref="B97:D97"/>
    <mergeCell ref="B98:D98"/>
    <mergeCell ref="A99:D99"/>
    <mergeCell ref="B95:D95"/>
    <mergeCell ref="B96:D96"/>
    <mergeCell ref="B89:D89"/>
    <mergeCell ref="B90:D90"/>
    <mergeCell ref="A104:J104"/>
    <mergeCell ref="B94:D94"/>
    <mergeCell ref="B88:D88"/>
    <mergeCell ref="B85:J85"/>
    <mergeCell ref="A92:D92"/>
    <mergeCell ref="B87:D87"/>
    <mergeCell ref="B91:D91"/>
    <mergeCell ref="A84:J84"/>
    <mergeCell ref="A101:F101"/>
    <mergeCell ref="B76:D76"/>
    <mergeCell ref="B77:D77"/>
    <mergeCell ref="B79:D79"/>
    <mergeCell ref="A74:J74"/>
    <mergeCell ref="C20:D20"/>
    <mergeCell ref="A72:F72"/>
    <mergeCell ref="A102:F102"/>
    <mergeCell ref="A103:F103"/>
    <mergeCell ref="A80:D80"/>
    <mergeCell ref="B38:D38"/>
    <mergeCell ref="B39:D39"/>
    <mergeCell ref="A73:F73"/>
    <mergeCell ref="A81:F81"/>
    <mergeCell ref="B75:I75"/>
    <mergeCell ref="B78:D78"/>
    <mergeCell ref="C21:D21"/>
    <mergeCell ref="C22:D22"/>
    <mergeCell ref="B23:D23"/>
    <mergeCell ref="B40:D40"/>
    <mergeCell ref="B49:D49"/>
    <mergeCell ref="A51:D51"/>
    <mergeCell ref="C44:D44"/>
    <mergeCell ref="C45:D45"/>
    <mergeCell ref="A82:F82"/>
  </mergeCells>
  <pageMargins left="0.5892857142857143" right="0.15748031496062992" top="0.74803149606299213" bottom="0.39370078740157483" header="0.31496062992125984" footer="0.23622047244094491"/>
  <pageSetup paperSize="9" scale="70" orientation="portrait" r:id="rId1"/>
  <headerFooter alignWithMargins="0">
    <oddHeader>&amp;CKOMUNALNE DJELATNOSTI I INFRASTRUKTURA</oddHeader>
  </headerFooter>
  <rowBreaks count="2" manualBreakCount="2">
    <brk id="56" max="8" man="1"/>
    <brk id="123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13"/>
  <sheetViews>
    <sheetView topLeftCell="A109" zoomScaleNormal="100" zoomScaleSheetLayoutView="115" zoomScalePageLayoutView="90" workbookViewId="0">
      <selection activeCell="I149" sqref="I149"/>
    </sheetView>
  </sheetViews>
  <sheetFormatPr defaultColWidth="9.140625" defaultRowHeight="15" customHeight="1" x14ac:dyDescent="0.2"/>
  <cols>
    <col min="1" max="1" width="5.5703125" style="22" customWidth="1"/>
    <col min="2" max="2" width="15.7109375" style="22" customWidth="1"/>
    <col min="3" max="3" width="20.7109375" style="22" customWidth="1"/>
    <col min="4" max="7" width="14.7109375" style="22" customWidth="1"/>
    <col min="8" max="8" width="13.140625" style="14" customWidth="1"/>
    <col min="9" max="9" width="11.7109375" style="14" bestFit="1" customWidth="1"/>
    <col min="10" max="12" width="10.140625" style="14" bestFit="1" customWidth="1"/>
    <col min="13" max="16384" width="9.140625" style="14"/>
  </cols>
  <sheetData>
    <row r="1" spans="1:9" ht="15" customHeight="1" x14ac:dyDescent="0.2">
      <c r="A1" s="17" t="s">
        <v>31</v>
      </c>
      <c r="B1" s="468" t="s">
        <v>168</v>
      </c>
      <c r="C1" s="468"/>
      <c r="D1" s="9" t="s">
        <v>8</v>
      </c>
      <c r="E1" s="54" t="s">
        <v>223</v>
      </c>
      <c r="F1" s="54" t="s">
        <v>224</v>
      </c>
      <c r="G1" s="54" t="s">
        <v>235</v>
      </c>
      <c r="H1" s="21" t="s">
        <v>45</v>
      </c>
    </row>
    <row r="2" spans="1:9" ht="15" customHeight="1" x14ac:dyDescent="0.2">
      <c r="A2" s="485"/>
      <c r="B2" s="486"/>
      <c r="C2" s="486"/>
      <c r="D2" s="486"/>
      <c r="E2" s="486"/>
      <c r="F2" s="486"/>
      <c r="G2" s="487"/>
      <c r="H2" s="22"/>
    </row>
    <row r="3" spans="1:9" ht="15" customHeight="1" x14ac:dyDescent="0.2">
      <c r="A3" s="49" t="s">
        <v>51</v>
      </c>
      <c r="B3" s="493" t="s">
        <v>245</v>
      </c>
      <c r="C3" s="493"/>
      <c r="D3" s="493"/>
      <c r="E3" s="493"/>
      <c r="F3" s="493"/>
      <c r="G3" s="493"/>
      <c r="H3" s="22"/>
      <c r="I3" s="48" t="e">
        <f>#REF!+E9+E36+E147+#REF!+GOSPODARSTVO!E20+E315+E346+E352+E360+'KOMUNALNA INFRASTRUKTURA'!#REF!+E369+E381+E389+E397+E401</f>
        <v>#REF!</v>
      </c>
    </row>
    <row r="4" spans="1:9" ht="15" customHeight="1" x14ac:dyDescent="0.2">
      <c r="A4" s="50" t="s">
        <v>50</v>
      </c>
      <c r="B4" s="470" t="s">
        <v>301</v>
      </c>
      <c r="C4" s="470"/>
      <c r="D4" s="51">
        <f>SUM(E4:G4)</f>
        <v>0</v>
      </c>
      <c r="E4" s="52">
        <v>0</v>
      </c>
      <c r="F4" s="52">
        <v>0</v>
      </c>
      <c r="G4" s="52">
        <v>0</v>
      </c>
      <c r="H4" s="22"/>
    </row>
    <row r="5" spans="1:9" ht="15" customHeight="1" x14ac:dyDescent="0.2">
      <c r="A5" s="473"/>
      <c r="B5" s="473"/>
      <c r="C5" s="473"/>
      <c r="D5" s="473"/>
      <c r="E5" s="473"/>
      <c r="F5" s="473"/>
      <c r="G5" s="473"/>
      <c r="H5" s="22"/>
    </row>
    <row r="6" spans="1:9" ht="15" customHeight="1" x14ac:dyDescent="0.2">
      <c r="A6" s="17" t="s">
        <v>124</v>
      </c>
      <c r="B6" s="471" t="s">
        <v>302</v>
      </c>
      <c r="C6" s="471"/>
      <c r="D6" s="471"/>
      <c r="E6" s="471"/>
      <c r="F6" s="471"/>
      <c r="G6" s="471"/>
      <c r="H6" s="22"/>
    </row>
    <row r="7" spans="1:9" ht="15" customHeight="1" x14ac:dyDescent="0.2">
      <c r="A7" s="13" t="s">
        <v>16</v>
      </c>
      <c r="B7" s="470" t="s">
        <v>301</v>
      </c>
      <c r="C7" s="470"/>
      <c r="D7" s="10">
        <f t="shared" ref="D7:D8" si="0">SUM(E7:G7)</f>
        <v>240000</v>
      </c>
      <c r="E7" s="10">
        <v>240000</v>
      </c>
      <c r="F7" s="10">
        <v>0</v>
      </c>
      <c r="G7" s="10">
        <v>0</v>
      </c>
      <c r="H7" s="22"/>
    </row>
    <row r="8" spans="1:9" ht="15" customHeight="1" x14ac:dyDescent="0.2">
      <c r="A8" s="13" t="s">
        <v>36</v>
      </c>
      <c r="B8" s="470" t="s">
        <v>174</v>
      </c>
      <c r="C8" s="470"/>
      <c r="D8" s="10">
        <f t="shared" si="0"/>
        <v>10000</v>
      </c>
      <c r="E8" s="10">
        <v>10000</v>
      </c>
      <c r="F8" s="10">
        <v>0</v>
      </c>
      <c r="G8" s="10">
        <v>0</v>
      </c>
      <c r="H8" s="22"/>
    </row>
    <row r="9" spans="1:9" ht="15" customHeight="1" x14ac:dyDescent="0.2">
      <c r="A9" s="472" t="s">
        <v>9</v>
      </c>
      <c r="B9" s="472"/>
      <c r="C9" s="472"/>
      <c r="D9" s="8">
        <f>SUM(D7:D8)</f>
        <v>250000</v>
      </c>
      <c r="E9" s="1">
        <f>SUM(E7:E8)</f>
        <v>250000</v>
      </c>
      <c r="F9" s="8">
        <f>SUM(F7:F8)</f>
        <v>0</v>
      </c>
      <c r="G9" s="8">
        <f>SUM(G7:G8)</f>
        <v>0</v>
      </c>
      <c r="H9" s="22"/>
    </row>
    <row r="10" spans="1:9" ht="15" customHeight="1" x14ac:dyDescent="0.2">
      <c r="A10" s="472"/>
      <c r="B10" s="472"/>
      <c r="C10" s="472"/>
      <c r="D10" s="472"/>
      <c r="E10" s="472"/>
      <c r="F10" s="472"/>
      <c r="G10" s="472"/>
      <c r="H10" s="22"/>
    </row>
    <row r="11" spans="1:9" ht="15" customHeight="1" x14ac:dyDescent="0.2">
      <c r="A11" s="38" t="s">
        <v>163</v>
      </c>
      <c r="B11" s="471" t="s">
        <v>187</v>
      </c>
      <c r="C11" s="471"/>
      <c r="D11" s="471"/>
      <c r="E11" s="471"/>
      <c r="F11" s="471"/>
      <c r="G11" s="471"/>
      <c r="H11" s="22"/>
    </row>
    <row r="12" spans="1:9" ht="15" customHeight="1" x14ac:dyDescent="0.2">
      <c r="A12" s="488" t="s">
        <v>16</v>
      </c>
      <c r="B12" s="480" t="s">
        <v>49</v>
      </c>
      <c r="C12" s="39" t="s">
        <v>303</v>
      </c>
      <c r="D12" s="10">
        <f>SUM(E12:G12)</f>
        <v>675000</v>
      </c>
      <c r="E12" s="10">
        <v>675000</v>
      </c>
      <c r="F12" s="10">
        <v>0</v>
      </c>
      <c r="G12" s="10">
        <v>0</v>
      </c>
    </row>
    <row r="13" spans="1:9" ht="15" customHeight="1" x14ac:dyDescent="0.2">
      <c r="A13" s="488"/>
      <c r="B13" s="480"/>
      <c r="C13" s="25" t="s">
        <v>9</v>
      </c>
      <c r="D13" s="12">
        <f>SUM(D12:D12)</f>
        <v>675000</v>
      </c>
      <c r="E13" s="12">
        <f>SUM(E12:E12)</f>
        <v>675000</v>
      </c>
      <c r="F13" s="12">
        <f>SUM(F12:F12)</f>
        <v>0</v>
      </c>
      <c r="G13" s="12">
        <f>SUM(G12:G12)</f>
        <v>0</v>
      </c>
      <c r="H13" s="22"/>
    </row>
    <row r="14" spans="1:9" ht="15" customHeight="1" x14ac:dyDescent="0.2">
      <c r="A14" s="488" t="s">
        <v>36</v>
      </c>
      <c r="B14" s="480" t="s">
        <v>220</v>
      </c>
      <c r="C14" s="62" t="s">
        <v>303</v>
      </c>
      <c r="D14" s="10">
        <f>SUM(E14:G14)</f>
        <v>116500</v>
      </c>
      <c r="E14" s="10">
        <v>116500</v>
      </c>
      <c r="F14" s="10">
        <v>0</v>
      </c>
      <c r="G14" s="10">
        <v>0</v>
      </c>
      <c r="H14" s="22"/>
    </row>
    <row r="15" spans="1:9" ht="15" customHeight="1" x14ac:dyDescent="0.2">
      <c r="A15" s="488"/>
      <c r="B15" s="480"/>
      <c r="C15" s="39" t="s">
        <v>174</v>
      </c>
      <c r="D15" s="10">
        <f>SUM(E15:G15)</f>
        <v>6600</v>
      </c>
      <c r="E15" s="10">
        <v>2000</v>
      </c>
      <c r="F15" s="23">
        <v>2200</v>
      </c>
      <c r="G15" s="23">
        <f t="shared" ref="G15" si="1">ROUND(F15*1.08,-2)</f>
        <v>2400</v>
      </c>
      <c r="H15" s="22"/>
    </row>
    <row r="16" spans="1:9" ht="15" customHeight="1" x14ac:dyDescent="0.2">
      <c r="A16" s="488"/>
      <c r="B16" s="480"/>
      <c r="C16" s="25" t="s">
        <v>9</v>
      </c>
      <c r="D16" s="12">
        <f>SUM(D14:D15)</f>
        <v>123100</v>
      </c>
      <c r="E16" s="12">
        <f>SUM(E14:E15)</f>
        <v>118500</v>
      </c>
      <c r="F16" s="12">
        <f>SUM(F14:F15)</f>
        <v>2200</v>
      </c>
      <c r="G16" s="12">
        <f>SUM(G14:G15)</f>
        <v>2400</v>
      </c>
      <c r="H16" s="22"/>
    </row>
    <row r="17" spans="1:10" ht="15" customHeight="1" x14ac:dyDescent="0.2">
      <c r="A17" s="488" t="s">
        <v>20</v>
      </c>
      <c r="B17" s="480" t="s">
        <v>99</v>
      </c>
      <c r="C17" s="39" t="s">
        <v>303</v>
      </c>
      <c r="D17" s="10">
        <f t="shared" ref="D17:D18" si="2">SUM(E17:G17)</f>
        <v>56000</v>
      </c>
      <c r="E17" s="10">
        <v>0</v>
      </c>
      <c r="F17" s="10">
        <v>26000</v>
      </c>
      <c r="G17" s="10">
        <v>30000</v>
      </c>
      <c r="H17" s="22"/>
    </row>
    <row r="18" spans="1:10" ht="15" customHeight="1" x14ac:dyDescent="0.2">
      <c r="A18" s="488"/>
      <c r="B18" s="480"/>
      <c r="C18" s="62" t="s">
        <v>306</v>
      </c>
      <c r="D18" s="10">
        <f t="shared" si="2"/>
        <v>100000</v>
      </c>
      <c r="E18" s="10">
        <v>0</v>
      </c>
      <c r="F18" s="10">
        <v>50000</v>
      </c>
      <c r="G18" s="10">
        <v>50000</v>
      </c>
      <c r="H18" s="22"/>
    </row>
    <row r="19" spans="1:10" ht="15" customHeight="1" x14ac:dyDescent="0.2">
      <c r="A19" s="488"/>
      <c r="B19" s="480"/>
      <c r="C19" s="25" t="s">
        <v>9</v>
      </c>
      <c r="D19" s="12">
        <f>SUM(D17:D18)</f>
        <v>156000</v>
      </c>
      <c r="E19" s="12">
        <f>SUM(E17:E18)</f>
        <v>0</v>
      </c>
      <c r="F19" s="12">
        <f>SUM(F17:F18)</f>
        <v>76000</v>
      </c>
      <c r="G19" s="12">
        <f>SUM(G17:G18)</f>
        <v>80000</v>
      </c>
      <c r="H19" s="22"/>
    </row>
    <row r="20" spans="1:10" ht="15" customHeight="1" x14ac:dyDescent="0.2">
      <c r="A20" s="488" t="s">
        <v>22</v>
      </c>
      <c r="B20" s="480" t="s">
        <v>249</v>
      </c>
      <c r="C20" s="39" t="s">
        <v>11</v>
      </c>
      <c r="D20" s="10">
        <f>SUM(E20:G20)</f>
        <v>14000</v>
      </c>
      <c r="E20" s="10">
        <v>0</v>
      </c>
      <c r="F20" s="10">
        <v>14000</v>
      </c>
      <c r="G20" s="10">
        <v>0</v>
      </c>
      <c r="H20" s="22"/>
    </row>
    <row r="21" spans="1:10" ht="15" customHeight="1" x14ac:dyDescent="0.2">
      <c r="A21" s="488"/>
      <c r="B21" s="480"/>
      <c r="C21" s="39" t="s">
        <v>0</v>
      </c>
      <c r="D21" s="10">
        <f t="shared" ref="D21:D22" si="3">SUM(E21:G21)</f>
        <v>74000</v>
      </c>
      <c r="E21" s="10">
        <v>0</v>
      </c>
      <c r="F21" s="10">
        <v>74000</v>
      </c>
      <c r="G21" s="10">
        <v>0</v>
      </c>
      <c r="H21" s="22"/>
    </row>
    <row r="22" spans="1:10" ht="15" customHeight="1" x14ac:dyDescent="0.2">
      <c r="A22" s="488"/>
      <c r="B22" s="480"/>
      <c r="C22" s="39" t="s">
        <v>308</v>
      </c>
      <c r="D22" s="10">
        <f t="shared" si="3"/>
        <v>77000</v>
      </c>
      <c r="E22" s="10">
        <v>77000</v>
      </c>
      <c r="F22" s="10"/>
      <c r="G22" s="10">
        <v>0</v>
      </c>
      <c r="H22" s="22"/>
      <c r="I22" s="14">
        <f>65000/4</f>
        <v>16250</v>
      </c>
      <c r="J22" s="14" t="s">
        <v>250</v>
      </c>
    </row>
    <row r="23" spans="1:10" ht="15" customHeight="1" x14ac:dyDescent="0.2">
      <c r="A23" s="488"/>
      <c r="B23" s="480"/>
      <c r="C23" s="37" t="s">
        <v>307</v>
      </c>
      <c r="D23" s="10">
        <f>SUM(E23:G23)</f>
        <v>20800</v>
      </c>
      <c r="E23" s="10">
        <v>0</v>
      </c>
      <c r="F23" s="10">
        <v>10000</v>
      </c>
      <c r="G23" s="10">
        <f>ROUND(F23+8%*F23,-2)</f>
        <v>10800</v>
      </c>
      <c r="H23" s="22"/>
    </row>
    <row r="24" spans="1:10" ht="15" customHeight="1" x14ac:dyDescent="0.2">
      <c r="A24" s="488"/>
      <c r="B24" s="480"/>
      <c r="C24" s="14" t="s">
        <v>303</v>
      </c>
      <c r="D24" s="14"/>
      <c r="E24" s="14"/>
      <c r="F24" s="14"/>
      <c r="G24" s="14"/>
      <c r="H24" s="22"/>
    </row>
    <row r="25" spans="1:10" ht="15" customHeight="1" x14ac:dyDescent="0.2">
      <c r="A25" s="488"/>
      <c r="B25" s="480"/>
      <c r="C25" s="25" t="s">
        <v>9</v>
      </c>
      <c r="D25" s="12">
        <f>SUM(D20:D23)</f>
        <v>185800</v>
      </c>
      <c r="E25" s="12">
        <f>SUM(E20:E23)</f>
        <v>77000</v>
      </c>
      <c r="F25" s="12">
        <f>SUM(F20:F23)</f>
        <v>98000</v>
      </c>
      <c r="G25" s="12">
        <f>SUM(G20:G23)</f>
        <v>10800</v>
      </c>
      <c r="H25" s="22"/>
    </row>
    <row r="26" spans="1:10" ht="15" customHeight="1" x14ac:dyDescent="0.2">
      <c r="A26" s="57"/>
      <c r="B26" s="480" t="s">
        <v>100</v>
      </c>
      <c r="C26" s="56" t="s">
        <v>11</v>
      </c>
      <c r="D26" s="10">
        <f>SUM(E26:G26)</f>
        <v>15000</v>
      </c>
      <c r="E26" s="10">
        <v>0</v>
      </c>
      <c r="F26" s="10">
        <v>0</v>
      </c>
      <c r="G26" s="10">
        <v>15000</v>
      </c>
      <c r="H26" s="22"/>
    </row>
    <row r="27" spans="1:10" ht="15" customHeight="1" x14ac:dyDescent="0.2">
      <c r="A27" s="57"/>
      <c r="B27" s="480"/>
      <c r="C27" s="56" t="s">
        <v>0</v>
      </c>
      <c r="D27" s="10">
        <f t="shared" ref="D27" si="4">SUM(E27:G27)</f>
        <v>20000</v>
      </c>
      <c r="E27" s="10">
        <v>0</v>
      </c>
      <c r="F27" s="10">
        <v>0</v>
      </c>
      <c r="G27" s="10">
        <v>20000</v>
      </c>
      <c r="H27" s="22"/>
    </row>
    <row r="28" spans="1:10" ht="15" customHeight="1" x14ac:dyDescent="0.2">
      <c r="A28" s="60"/>
      <c r="B28" s="480"/>
      <c r="C28" s="59" t="s">
        <v>307</v>
      </c>
      <c r="D28" s="10">
        <f>SUM(E28:G28)</f>
        <v>20800</v>
      </c>
      <c r="E28" s="10">
        <v>0</v>
      </c>
      <c r="F28" s="10">
        <v>10000</v>
      </c>
      <c r="G28" s="10">
        <f>ROUND(F28+8%*F28,-2)</f>
        <v>10800</v>
      </c>
      <c r="H28" s="22"/>
    </row>
    <row r="29" spans="1:10" ht="15" customHeight="1" x14ac:dyDescent="0.2">
      <c r="A29" s="60"/>
      <c r="B29" s="480"/>
      <c r="C29" s="14" t="s">
        <v>303</v>
      </c>
      <c r="D29" s="14"/>
      <c r="E29" s="14"/>
      <c r="F29" s="14"/>
      <c r="G29" s="14"/>
      <c r="H29" s="22"/>
    </row>
    <row r="30" spans="1:10" ht="15" customHeight="1" x14ac:dyDescent="0.2">
      <c r="A30" s="57"/>
      <c r="B30" s="480"/>
      <c r="C30" s="14" t="s">
        <v>306</v>
      </c>
      <c r="D30" s="14"/>
      <c r="E30" s="14"/>
      <c r="F30" s="10">
        <v>20000</v>
      </c>
      <c r="G30" s="14"/>
      <c r="H30" s="22"/>
    </row>
    <row r="31" spans="1:10" ht="15" customHeight="1" x14ac:dyDescent="0.2">
      <c r="A31" s="57"/>
      <c r="B31" s="480"/>
      <c r="C31" s="25" t="s">
        <v>9</v>
      </c>
      <c r="D31" s="12">
        <f>SUM(D26:D27)</f>
        <v>35000</v>
      </c>
      <c r="E31" s="12">
        <f>SUM(E26:E27)</f>
        <v>0</v>
      </c>
      <c r="F31" s="12">
        <f>SUM(F26:F30)</f>
        <v>30000</v>
      </c>
      <c r="G31" s="12">
        <f>SUM(G26:G27)</f>
        <v>35000</v>
      </c>
      <c r="H31" s="22"/>
    </row>
    <row r="32" spans="1:10" ht="15" customHeight="1" x14ac:dyDescent="0.2">
      <c r="A32" s="60"/>
      <c r="B32" s="497" t="s">
        <v>312</v>
      </c>
      <c r="C32" s="62" t="s">
        <v>309</v>
      </c>
      <c r="D32" s="10">
        <v>37820</v>
      </c>
      <c r="E32" s="10">
        <v>37820</v>
      </c>
      <c r="F32" s="10">
        <v>0</v>
      </c>
      <c r="G32" s="10">
        <v>0</v>
      </c>
      <c r="H32" s="22"/>
    </row>
    <row r="33" spans="1:11" ht="15" customHeight="1" x14ac:dyDescent="0.2">
      <c r="A33" s="60"/>
      <c r="B33" s="498"/>
      <c r="C33" s="62" t="s">
        <v>310</v>
      </c>
      <c r="D33" s="10">
        <v>51680</v>
      </c>
      <c r="E33" s="10">
        <v>51680</v>
      </c>
      <c r="F33" s="10">
        <v>0</v>
      </c>
      <c r="G33" s="10">
        <v>0</v>
      </c>
      <c r="H33" s="22"/>
    </row>
    <row r="34" spans="1:11" ht="15" customHeight="1" x14ac:dyDescent="0.2">
      <c r="A34" s="60"/>
      <c r="B34" s="498"/>
      <c r="C34" s="59" t="s">
        <v>311</v>
      </c>
      <c r="D34" s="10">
        <v>22500</v>
      </c>
      <c r="E34" s="10">
        <v>22500</v>
      </c>
      <c r="F34" s="10">
        <v>0</v>
      </c>
      <c r="G34" s="10">
        <v>0</v>
      </c>
      <c r="H34" s="22"/>
    </row>
    <row r="35" spans="1:11" ht="15" customHeight="1" x14ac:dyDescent="0.2">
      <c r="A35" s="60" t="s">
        <v>24</v>
      </c>
      <c r="B35" s="499"/>
      <c r="C35" s="47" t="s">
        <v>181</v>
      </c>
      <c r="D35" s="8">
        <f>SUM(D32:D34)</f>
        <v>112000</v>
      </c>
      <c r="E35" s="8">
        <f>SUM(E32:E34)</f>
        <v>112000</v>
      </c>
      <c r="F35" s="8">
        <v>0</v>
      </c>
      <c r="G35" s="8">
        <v>0</v>
      </c>
      <c r="H35" s="22"/>
    </row>
    <row r="36" spans="1:11" ht="15" customHeight="1" x14ac:dyDescent="0.2">
      <c r="A36" s="472" t="s">
        <v>9</v>
      </c>
      <c r="B36" s="472"/>
      <c r="C36" s="472"/>
      <c r="D36" s="8"/>
      <c r="E36" s="8"/>
      <c r="F36" s="8"/>
      <c r="G36" s="8"/>
      <c r="H36" s="22"/>
    </row>
    <row r="37" spans="1:11" ht="15" customHeight="1" x14ac:dyDescent="0.2">
      <c r="A37" s="472"/>
      <c r="B37" s="472"/>
      <c r="C37" s="472"/>
      <c r="D37" s="472"/>
      <c r="E37" s="472"/>
      <c r="F37" s="472"/>
      <c r="G37" s="472"/>
      <c r="H37" s="22"/>
    </row>
    <row r="38" spans="1:11" ht="15" customHeight="1" x14ac:dyDescent="0.2">
      <c r="A38" s="17" t="s">
        <v>164</v>
      </c>
      <c r="B38" s="471" t="s">
        <v>193</v>
      </c>
      <c r="C38" s="471"/>
      <c r="D38" s="471"/>
      <c r="E38" s="471"/>
      <c r="F38" s="471"/>
      <c r="G38" s="471"/>
      <c r="H38" s="22"/>
    </row>
    <row r="39" spans="1:11" ht="15" customHeight="1" x14ac:dyDescent="0.2">
      <c r="A39" s="488" t="s">
        <v>50</v>
      </c>
      <c r="B39" s="490" t="s">
        <v>39</v>
      </c>
      <c r="C39" s="59" t="s">
        <v>299</v>
      </c>
      <c r="D39" s="10">
        <f>SUM(E39:G39)</f>
        <v>0</v>
      </c>
      <c r="E39" s="10">
        <v>0</v>
      </c>
      <c r="F39" s="10">
        <v>0</v>
      </c>
      <c r="G39" s="10">
        <v>0</v>
      </c>
      <c r="H39" s="22" t="s">
        <v>253</v>
      </c>
    </row>
    <row r="40" spans="1:11" ht="15" customHeight="1" x14ac:dyDescent="0.2">
      <c r="A40" s="488"/>
      <c r="B40" s="491"/>
      <c r="C40" s="62" t="s">
        <v>304</v>
      </c>
      <c r="D40" s="10">
        <f t="shared" ref="D40" si="5">SUM(E40:G40)</f>
        <v>0</v>
      </c>
      <c r="E40" s="10">
        <v>0</v>
      </c>
      <c r="F40" s="10">
        <v>0</v>
      </c>
      <c r="G40" s="10">
        <v>0</v>
      </c>
      <c r="H40" s="22" t="s">
        <v>254</v>
      </c>
    </row>
    <row r="41" spans="1:11" ht="15" customHeight="1" x14ac:dyDescent="0.2">
      <c r="A41" s="488"/>
      <c r="B41" s="492"/>
      <c r="C41" s="25" t="s">
        <v>9</v>
      </c>
      <c r="D41" s="12">
        <f>SUM(D39:D40)</f>
        <v>0</v>
      </c>
      <c r="E41" s="12">
        <f>SUM(E39:E40)</f>
        <v>0</v>
      </c>
      <c r="F41" s="12">
        <f>SUM(F39:F40)</f>
        <v>0</v>
      </c>
      <c r="G41" s="12">
        <f>SUM(G40:G40)</f>
        <v>0</v>
      </c>
      <c r="H41" s="22"/>
    </row>
    <row r="42" spans="1:11" ht="15" customHeight="1" x14ac:dyDescent="0.2">
      <c r="A42" s="488" t="s">
        <v>36</v>
      </c>
      <c r="B42" s="480" t="s">
        <v>6</v>
      </c>
      <c r="C42" s="18" t="s">
        <v>297</v>
      </c>
      <c r="D42" s="10">
        <f>SUM(E42:G42)</f>
        <v>10000</v>
      </c>
      <c r="E42" s="10">
        <v>0</v>
      </c>
      <c r="F42" s="10">
        <v>10000</v>
      </c>
      <c r="G42" s="10">
        <v>0</v>
      </c>
      <c r="H42" s="22"/>
    </row>
    <row r="43" spans="1:11" ht="15" customHeight="1" x14ac:dyDescent="0.2">
      <c r="A43" s="488"/>
      <c r="B43" s="480"/>
      <c r="C43" s="24" t="s">
        <v>298</v>
      </c>
      <c r="D43" s="10">
        <f>SUM(E43:G43)</f>
        <v>820000</v>
      </c>
      <c r="E43" s="10">
        <v>250000</v>
      </c>
      <c r="F43" s="33">
        <v>570000</v>
      </c>
      <c r="G43" s="10">
        <v>0</v>
      </c>
      <c r="H43" s="22" t="s">
        <v>255</v>
      </c>
    </row>
    <row r="44" spans="1:11" ht="15" customHeight="1" x14ac:dyDescent="0.2">
      <c r="A44" s="488"/>
      <c r="B44" s="480"/>
      <c r="C44" s="25" t="s">
        <v>299</v>
      </c>
      <c r="D44" s="12"/>
      <c r="E44" s="12"/>
      <c r="F44" s="12"/>
      <c r="G44" s="12"/>
      <c r="H44" s="22"/>
    </row>
    <row r="45" spans="1:11" ht="15" customHeight="1" x14ac:dyDescent="0.2">
      <c r="A45" s="488"/>
      <c r="B45" s="480"/>
      <c r="C45" s="24" t="s">
        <v>174</v>
      </c>
      <c r="D45" s="10">
        <f t="shared" ref="D45:D46" si="6">SUM(E45:G45)</f>
        <v>5400</v>
      </c>
      <c r="E45" s="10">
        <v>3000</v>
      </c>
      <c r="F45" s="23">
        <v>2400</v>
      </c>
      <c r="G45" s="23">
        <v>0</v>
      </c>
      <c r="H45" s="22"/>
    </row>
    <row r="46" spans="1:11" ht="15" customHeight="1" x14ac:dyDescent="0.2">
      <c r="A46" s="488"/>
      <c r="B46" s="480"/>
      <c r="C46" s="24" t="s">
        <v>256</v>
      </c>
      <c r="D46" s="10">
        <f t="shared" si="6"/>
        <v>17100</v>
      </c>
      <c r="E46" s="10">
        <v>5000</v>
      </c>
      <c r="F46" s="23">
        <v>5800</v>
      </c>
      <c r="G46" s="23">
        <f t="shared" ref="G46" si="7">ROUND(F46*1.08,-2)</f>
        <v>6300</v>
      </c>
      <c r="H46" s="22"/>
    </row>
    <row r="47" spans="1:11" ht="15" customHeight="1" x14ac:dyDescent="0.2">
      <c r="A47" s="488"/>
      <c r="B47" s="480"/>
      <c r="C47" s="25" t="s">
        <v>9</v>
      </c>
      <c r="D47" s="12">
        <f>SUM(D42:D46)</f>
        <v>852500</v>
      </c>
      <c r="E47" s="12">
        <f>SUM(E42:E46)</f>
        <v>258000</v>
      </c>
      <c r="F47" s="12">
        <f>SUM(F42:F46)</f>
        <v>588200</v>
      </c>
      <c r="G47" s="12">
        <f>SUM(G43:G46)</f>
        <v>6300</v>
      </c>
      <c r="H47" s="22"/>
      <c r="K47" s="48"/>
    </row>
    <row r="48" spans="1:11" ht="15" customHeight="1" x14ac:dyDescent="0.2">
      <c r="A48" s="488" t="s">
        <v>55</v>
      </c>
      <c r="B48" s="480" t="s">
        <v>4</v>
      </c>
      <c r="C48" s="24" t="s">
        <v>1</v>
      </c>
      <c r="D48" s="10">
        <f>SUM(E48:G48)</f>
        <v>21200</v>
      </c>
      <c r="E48" s="10">
        <v>10000</v>
      </c>
      <c r="F48" s="23">
        <v>5400</v>
      </c>
      <c r="G48" s="10">
        <f>ROUND(F48+8%*F48,-2)</f>
        <v>5800</v>
      </c>
      <c r="H48" s="22"/>
    </row>
    <row r="49" spans="1:10" ht="15" customHeight="1" x14ac:dyDescent="0.2">
      <c r="A49" s="488"/>
      <c r="B49" s="480"/>
      <c r="C49" s="24" t="s">
        <v>102</v>
      </c>
      <c r="D49" s="10">
        <f t="shared" ref="D49:D51" si="8">SUM(E49:G49)</f>
        <v>120000</v>
      </c>
      <c r="E49" s="10">
        <v>0</v>
      </c>
      <c r="F49" s="33">
        <v>70000</v>
      </c>
      <c r="G49" s="10">
        <v>50000</v>
      </c>
      <c r="H49" s="22"/>
    </row>
    <row r="50" spans="1:10" ht="15" customHeight="1" x14ac:dyDescent="0.2">
      <c r="A50" s="488"/>
      <c r="B50" s="480"/>
      <c r="C50" s="24" t="s">
        <v>10</v>
      </c>
      <c r="D50" s="10">
        <f t="shared" si="8"/>
        <v>2400</v>
      </c>
      <c r="E50" s="10">
        <v>0</v>
      </c>
      <c r="F50" s="10">
        <f>2%*F49</f>
        <v>1400</v>
      </c>
      <c r="G50" s="10">
        <f>2%*G49</f>
        <v>1000</v>
      </c>
      <c r="H50" s="22"/>
    </row>
    <row r="51" spans="1:10" ht="15" customHeight="1" x14ac:dyDescent="0.2">
      <c r="A51" s="488"/>
      <c r="B51" s="480"/>
      <c r="C51" s="24" t="s">
        <v>174</v>
      </c>
      <c r="D51" s="10">
        <f t="shared" si="8"/>
        <v>6600</v>
      </c>
      <c r="E51" s="10">
        <v>2000</v>
      </c>
      <c r="F51" s="23">
        <v>2200</v>
      </c>
      <c r="G51" s="10">
        <f t="shared" ref="G51" si="9">ROUND(F51+8%*F51,-2)</f>
        <v>2400</v>
      </c>
      <c r="H51" s="22"/>
    </row>
    <row r="52" spans="1:10" ht="15" customHeight="1" x14ac:dyDescent="0.2">
      <c r="A52" s="488"/>
      <c r="B52" s="480"/>
      <c r="C52" s="25" t="s">
        <v>9</v>
      </c>
      <c r="D52" s="12">
        <f>SUM(D48:D51)</f>
        <v>150200</v>
      </c>
      <c r="E52" s="12">
        <f>SUM(E48:E51)</f>
        <v>12000</v>
      </c>
      <c r="F52" s="12">
        <f>SUM(F48:F51)</f>
        <v>79000</v>
      </c>
      <c r="G52" s="12">
        <f>SUM(G49:G51)</f>
        <v>53400</v>
      </c>
      <c r="H52" s="22"/>
    </row>
    <row r="53" spans="1:10" ht="15" customHeight="1" x14ac:dyDescent="0.2">
      <c r="A53" s="488"/>
      <c r="B53" s="480" t="s">
        <v>300</v>
      </c>
      <c r="C53" s="24" t="s">
        <v>102</v>
      </c>
      <c r="D53" s="10">
        <f t="shared" ref="D53:D56" si="10">SUM(E53:G53)</f>
        <v>140000</v>
      </c>
      <c r="E53" s="10">
        <v>90000</v>
      </c>
      <c r="F53" s="53">
        <v>50000</v>
      </c>
      <c r="G53" s="10">
        <v>0</v>
      </c>
      <c r="H53" s="22"/>
    </row>
    <row r="54" spans="1:10" ht="15" customHeight="1" x14ac:dyDescent="0.2">
      <c r="A54" s="488"/>
      <c r="B54" s="480"/>
      <c r="C54" s="24" t="s">
        <v>10</v>
      </c>
      <c r="D54" s="10">
        <f t="shared" si="10"/>
        <v>1000</v>
      </c>
      <c r="E54" s="10"/>
      <c r="F54" s="10">
        <f>2%*F53</f>
        <v>1000</v>
      </c>
      <c r="G54" s="10">
        <v>0</v>
      </c>
      <c r="H54" s="22"/>
    </row>
    <row r="55" spans="1:10" ht="15" customHeight="1" x14ac:dyDescent="0.2">
      <c r="A55" s="488"/>
      <c r="B55" s="480"/>
      <c r="C55" s="24" t="s">
        <v>174</v>
      </c>
      <c r="D55" s="10">
        <f t="shared" si="10"/>
        <v>4600</v>
      </c>
      <c r="E55" s="10">
        <v>2200</v>
      </c>
      <c r="F55" s="23">
        <v>2400</v>
      </c>
      <c r="G55" s="10">
        <v>0</v>
      </c>
      <c r="H55" s="22"/>
    </row>
    <row r="56" spans="1:10" ht="15" customHeight="1" x14ac:dyDescent="0.2">
      <c r="A56" s="488"/>
      <c r="B56" s="480"/>
      <c r="C56" s="24" t="s">
        <v>1</v>
      </c>
      <c r="D56" s="10">
        <f t="shared" si="10"/>
        <v>0</v>
      </c>
      <c r="E56" s="10">
        <v>0</v>
      </c>
      <c r="F56" s="23">
        <v>0</v>
      </c>
      <c r="G56" s="10">
        <f>ROUND(F56+8%*F56,-2)</f>
        <v>0</v>
      </c>
      <c r="H56" s="22"/>
    </row>
    <row r="57" spans="1:10" ht="15" customHeight="1" x14ac:dyDescent="0.2">
      <c r="A57" s="488"/>
      <c r="B57" s="480"/>
      <c r="C57" s="25" t="s">
        <v>9</v>
      </c>
      <c r="D57" s="12">
        <f>SUM(D53:D56)</f>
        <v>145600</v>
      </c>
      <c r="E57" s="12">
        <v>89720</v>
      </c>
      <c r="F57" s="12">
        <f>SUM(F53:F56)</f>
        <v>53400</v>
      </c>
      <c r="G57" s="12">
        <f>SUM(G53:G56)</f>
        <v>0</v>
      </c>
      <c r="H57" s="22"/>
      <c r="J57" s="48"/>
    </row>
    <row r="58" spans="1:10" ht="15" customHeight="1" x14ac:dyDescent="0.2">
      <c r="A58" s="488" t="s">
        <v>57</v>
      </c>
      <c r="B58" s="480" t="s">
        <v>219</v>
      </c>
      <c r="C58" s="18" t="s">
        <v>192</v>
      </c>
      <c r="D58" s="10">
        <f>SUM(E58:G58)</f>
        <v>0</v>
      </c>
      <c r="E58" s="10">
        <v>0</v>
      </c>
      <c r="F58" s="10">
        <v>0</v>
      </c>
      <c r="G58" s="10">
        <v>0</v>
      </c>
      <c r="H58" s="22"/>
      <c r="I58" s="48"/>
    </row>
    <row r="59" spans="1:10" ht="15" customHeight="1" x14ac:dyDescent="0.2">
      <c r="A59" s="488"/>
      <c r="B59" s="480"/>
      <c r="C59" s="24" t="s">
        <v>11</v>
      </c>
      <c r="D59" s="10">
        <f t="shared" ref="D59:D65" si="11">SUM(E59:G59)</f>
        <v>0</v>
      </c>
      <c r="E59" s="10">
        <v>0</v>
      </c>
      <c r="F59" s="10">
        <v>0</v>
      </c>
      <c r="G59" s="10">
        <v>0</v>
      </c>
      <c r="H59" s="22"/>
    </row>
    <row r="60" spans="1:10" ht="15" customHeight="1" x14ac:dyDescent="0.2">
      <c r="A60" s="488"/>
      <c r="B60" s="480"/>
      <c r="C60" s="24" t="s">
        <v>0</v>
      </c>
      <c r="D60" s="10">
        <f t="shared" si="11"/>
        <v>0</v>
      </c>
      <c r="E60" s="10">
        <v>0</v>
      </c>
      <c r="F60" s="10">
        <v>0</v>
      </c>
      <c r="G60" s="10">
        <v>0</v>
      </c>
      <c r="H60" s="22"/>
    </row>
    <row r="61" spans="1:10" ht="15" customHeight="1" x14ac:dyDescent="0.2">
      <c r="A61" s="488"/>
      <c r="B61" s="480"/>
      <c r="C61" s="24" t="s">
        <v>213</v>
      </c>
      <c r="D61" s="10">
        <f t="shared" si="11"/>
        <v>290000</v>
      </c>
      <c r="E61" s="10">
        <v>240000</v>
      </c>
      <c r="F61" s="10">
        <v>50000</v>
      </c>
      <c r="G61" s="10">
        <v>0</v>
      </c>
      <c r="H61" s="22"/>
    </row>
    <row r="62" spans="1:10" ht="15" customHeight="1" x14ac:dyDescent="0.2">
      <c r="A62" s="488"/>
      <c r="B62" s="480"/>
      <c r="C62" s="24" t="s">
        <v>10</v>
      </c>
      <c r="D62" s="10">
        <f t="shared" si="11"/>
        <v>11200</v>
      </c>
      <c r="E62" s="10">
        <v>10200</v>
      </c>
      <c r="F62" s="10">
        <v>1000</v>
      </c>
      <c r="G62" s="10">
        <v>0</v>
      </c>
      <c r="H62" s="22"/>
    </row>
    <row r="63" spans="1:10" ht="15" customHeight="1" x14ac:dyDescent="0.2">
      <c r="A63" s="488"/>
      <c r="B63" s="480"/>
      <c r="C63" s="24" t="s">
        <v>174</v>
      </c>
      <c r="D63" s="10">
        <f t="shared" si="11"/>
        <v>11200</v>
      </c>
      <c r="E63" s="23">
        <v>5400</v>
      </c>
      <c r="F63" s="23">
        <v>5800</v>
      </c>
      <c r="G63" s="23">
        <v>0</v>
      </c>
      <c r="H63" s="22"/>
    </row>
    <row r="64" spans="1:10" ht="15" customHeight="1" x14ac:dyDescent="0.2">
      <c r="A64" s="488"/>
      <c r="B64" s="480"/>
      <c r="C64" s="58" t="s">
        <v>257</v>
      </c>
      <c r="D64" s="10"/>
      <c r="E64" s="23">
        <v>6000</v>
      </c>
      <c r="F64" s="23"/>
      <c r="G64" s="23"/>
      <c r="H64" s="22"/>
    </row>
    <row r="65" spans="1:10" ht="15" customHeight="1" x14ac:dyDescent="0.2">
      <c r="A65" s="488"/>
      <c r="B65" s="480"/>
      <c r="C65" s="24" t="s">
        <v>256</v>
      </c>
      <c r="D65" s="10">
        <f t="shared" si="11"/>
        <v>10800</v>
      </c>
      <c r="E65" s="23">
        <v>5000</v>
      </c>
      <c r="F65" s="23">
        <v>5800</v>
      </c>
      <c r="G65" s="23">
        <v>0</v>
      </c>
      <c r="H65" s="22"/>
    </row>
    <row r="66" spans="1:10" ht="15" customHeight="1" x14ac:dyDescent="0.2">
      <c r="A66" s="488"/>
      <c r="B66" s="480"/>
      <c r="C66" s="25" t="s">
        <v>9</v>
      </c>
      <c r="D66" s="12">
        <f>SUM(D58:D65)</f>
        <v>323200</v>
      </c>
      <c r="E66" s="12">
        <f>SUM(E58:E65)</f>
        <v>266600</v>
      </c>
      <c r="F66" s="12">
        <f>SUM(F58:F65)</f>
        <v>62600</v>
      </c>
      <c r="G66" s="12">
        <f t="shared" ref="G66" si="12">SUM(G59:G65)</f>
        <v>0</v>
      </c>
      <c r="H66" s="22"/>
    </row>
    <row r="67" spans="1:10" ht="15" customHeight="1" x14ac:dyDescent="0.2">
      <c r="A67" s="488" t="s">
        <v>25</v>
      </c>
      <c r="B67" s="480" t="s">
        <v>40</v>
      </c>
      <c r="C67" s="18" t="s">
        <v>192</v>
      </c>
      <c r="D67" s="10">
        <f>SUM(E67:G67)</f>
        <v>10000</v>
      </c>
      <c r="E67" s="10">
        <v>0</v>
      </c>
      <c r="F67" s="10">
        <v>10000</v>
      </c>
      <c r="G67" s="10">
        <v>0</v>
      </c>
      <c r="H67" s="22"/>
    </row>
    <row r="68" spans="1:10" ht="15" customHeight="1" x14ac:dyDescent="0.2">
      <c r="A68" s="488"/>
      <c r="B68" s="480"/>
      <c r="C68" s="24" t="s">
        <v>11</v>
      </c>
      <c r="D68" s="10">
        <f t="shared" ref="D68:D72" si="13">SUM(E68:G68)</f>
        <v>0</v>
      </c>
      <c r="E68" s="10">
        <v>0</v>
      </c>
      <c r="F68" s="10">
        <v>0</v>
      </c>
      <c r="G68" s="10">
        <v>0</v>
      </c>
      <c r="H68" s="22"/>
    </row>
    <row r="69" spans="1:10" ht="15" customHeight="1" x14ac:dyDescent="0.2">
      <c r="A69" s="488"/>
      <c r="B69" s="480"/>
      <c r="C69" s="24" t="s">
        <v>0</v>
      </c>
      <c r="D69" s="10">
        <f t="shared" si="13"/>
        <v>0</v>
      </c>
      <c r="E69" s="10">
        <v>0</v>
      </c>
      <c r="F69" s="10">
        <v>0</v>
      </c>
      <c r="G69" s="10">
        <v>0</v>
      </c>
      <c r="H69" s="22"/>
    </row>
    <row r="70" spans="1:10" ht="15" customHeight="1" x14ac:dyDescent="0.2">
      <c r="A70" s="488"/>
      <c r="B70" s="480"/>
      <c r="C70" s="24" t="s">
        <v>12</v>
      </c>
      <c r="D70" s="10">
        <f t="shared" si="13"/>
        <v>0</v>
      </c>
      <c r="E70" s="10">
        <v>0</v>
      </c>
      <c r="F70" s="10">
        <v>0</v>
      </c>
      <c r="G70" s="10">
        <v>0</v>
      </c>
      <c r="H70" s="22"/>
    </row>
    <row r="71" spans="1:10" ht="15" customHeight="1" x14ac:dyDescent="0.2">
      <c r="A71" s="488"/>
      <c r="B71" s="480"/>
      <c r="C71" s="24" t="s">
        <v>10</v>
      </c>
      <c r="D71" s="10">
        <f t="shared" si="13"/>
        <v>0</v>
      </c>
      <c r="E71" s="10">
        <v>0</v>
      </c>
      <c r="F71" s="10">
        <v>0</v>
      </c>
      <c r="G71" s="10">
        <v>0</v>
      </c>
      <c r="H71" s="22"/>
    </row>
    <row r="72" spans="1:10" ht="15" customHeight="1" x14ac:dyDescent="0.2">
      <c r="A72" s="488"/>
      <c r="B72" s="480"/>
      <c r="C72" s="24" t="s">
        <v>1</v>
      </c>
      <c r="D72" s="10">
        <f t="shared" si="13"/>
        <v>0</v>
      </c>
      <c r="E72" s="10">
        <v>0</v>
      </c>
      <c r="F72" s="10">
        <v>0</v>
      </c>
      <c r="G72" s="10">
        <f>ROUND(F72+8%*F72,-2)</f>
        <v>0</v>
      </c>
      <c r="H72" s="22"/>
    </row>
    <row r="73" spans="1:10" ht="15" customHeight="1" x14ac:dyDescent="0.2">
      <c r="A73" s="488"/>
      <c r="B73" s="480"/>
      <c r="C73" s="25" t="s">
        <v>9</v>
      </c>
      <c r="D73" s="12">
        <f>SUM(D67:D72)</f>
        <v>10000</v>
      </c>
      <c r="E73" s="12">
        <f t="shared" ref="E73" si="14">SUM(E67:E72)</f>
        <v>0</v>
      </c>
      <c r="F73" s="12">
        <f t="shared" ref="F73:G73" si="15">SUM(F67:F72)</f>
        <v>10000</v>
      </c>
      <c r="G73" s="12">
        <f t="shared" si="15"/>
        <v>0</v>
      </c>
      <c r="H73" s="22"/>
    </row>
    <row r="74" spans="1:10" ht="15" customHeight="1" x14ac:dyDescent="0.2">
      <c r="A74" s="488" t="s">
        <v>26</v>
      </c>
      <c r="B74" s="480" t="s">
        <v>43</v>
      </c>
      <c r="C74" s="18" t="s">
        <v>192</v>
      </c>
      <c r="D74" s="10">
        <f>SUM(E74:G74)</f>
        <v>0</v>
      </c>
      <c r="E74" s="10">
        <v>0</v>
      </c>
      <c r="F74" s="10">
        <v>0</v>
      </c>
      <c r="G74" s="10">
        <v>0</v>
      </c>
      <c r="H74" s="22"/>
    </row>
    <row r="75" spans="1:10" ht="15" customHeight="1" x14ac:dyDescent="0.2">
      <c r="A75" s="488"/>
      <c r="B75" s="480"/>
      <c r="C75" s="24" t="s">
        <v>11</v>
      </c>
      <c r="D75" s="10">
        <f t="shared" ref="D75:D80" si="16">SUM(E75:G75)</f>
        <v>0</v>
      </c>
      <c r="E75" s="10">
        <v>0</v>
      </c>
      <c r="F75" s="10">
        <v>0</v>
      </c>
      <c r="G75" s="10">
        <v>0</v>
      </c>
      <c r="H75" s="22"/>
    </row>
    <row r="76" spans="1:10" ht="15" customHeight="1" x14ac:dyDescent="0.2">
      <c r="A76" s="488"/>
      <c r="B76" s="480"/>
      <c r="C76" s="24" t="s">
        <v>0</v>
      </c>
      <c r="D76" s="10">
        <f t="shared" si="16"/>
        <v>0</v>
      </c>
      <c r="E76" s="10">
        <v>0</v>
      </c>
      <c r="F76" s="10">
        <v>0</v>
      </c>
      <c r="G76" s="10">
        <v>0</v>
      </c>
      <c r="H76" s="22"/>
    </row>
    <row r="77" spans="1:10" ht="15" customHeight="1" x14ac:dyDescent="0.2">
      <c r="A77" s="488"/>
      <c r="B77" s="480"/>
      <c r="C77" s="24" t="s">
        <v>12</v>
      </c>
      <c r="D77" s="10">
        <f t="shared" si="16"/>
        <v>120000</v>
      </c>
      <c r="E77" s="33">
        <v>120000</v>
      </c>
      <c r="F77" s="33">
        <v>0</v>
      </c>
      <c r="G77" s="10">
        <v>0</v>
      </c>
      <c r="H77" s="22"/>
    </row>
    <row r="78" spans="1:10" ht="15" customHeight="1" x14ac:dyDescent="0.2">
      <c r="A78" s="488"/>
      <c r="B78" s="480"/>
      <c r="C78" s="24" t="s">
        <v>10</v>
      </c>
      <c r="D78" s="10">
        <f t="shared" si="16"/>
        <v>0</v>
      </c>
      <c r="E78" s="10"/>
      <c r="F78" s="10">
        <v>0</v>
      </c>
      <c r="G78" s="10">
        <f>2%*G77</f>
        <v>0</v>
      </c>
      <c r="H78" s="22"/>
    </row>
    <row r="79" spans="1:10" ht="15" customHeight="1" x14ac:dyDescent="0.2">
      <c r="A79" s="488"/>
      <c r="B79" s="480"/>
      <c r="C79" s="24" t="s">
        <v>69</v>
      </c>
      <c r="D79" s="10">
        <f t="shared" si="16"/>
        <v>12500</v>
      </c>
      <c r="E79" s="10">
        <v>12500</v>
      </c>
      <c r="F79" s="10">
        <v>0</v>
      </c>
      <c r="G79" s="10">
        <v>0</v>
      </c>
      <c r="H79" s="22"/>
      <c r="J79" s="48"/>
    </row>
    <row r="80" spans="1:10" ht="15" customHeight="1" x14ac:dyDescent="0.2">
      <c r="A80" s="488"/>
      <c r="B80" s="480"/>
      <c r="C80" s="24" t="s">
        <v>1</v>
      </c>
      <c r="D80" s="10">
        <f t="shared" si="16"/>
        <v>11200</v>
      </c>
      <c r="E80" s="10"/>
      <c r="F80" s="10">
        <v>5400</v>
      </c>
      <c r="G80" s="10">
        <f>ROUND(F80+8%*F80,-2)</f>
        <v>5800</v>
      </c>
      <c r="H80" s="22"/>
    </row>
    <row r="81" spans="1:10" ht="15" customHeight="1" x14ac:dyDescent="0.2">
      <c r="A81" s="488"/>
      <c r="B81" s="480"/>
      <c r="C81" s="25" t="s">
        <v>9</v>
      </c>
      <c r="D81" s="12">
        <f>SUM(D74:D80)</f>
        <v>143700</v>
      </c>
      <c r="E81" s="12">
        <f>SUM(E74:E80)</f>
        <v>132500</v>
      </c>
      <c r="F81" s="12">
        <f t="shared" ref="F81:G81" si="17">SUM(F74:F80)</f>
        <v>5400</v>
      </c>
      <c r="G81" s="12">
        <f t="shared" si="17"/>
        <v>5800</v>
      </c>
      <c r="H81" s="22"/>
    </row>
    <row r="82" spans="1:10" ht="15" customHeight="1" x14ac:dyDescent="0.2">
      <c r="A82" s="488" t="s">
        <v>27</v>
      </c>
      <c r="B82" s="500" t="s">
        <v>7</v>
      </c>
      <c r="C82" s="18" t="s">
        <v>192</v>
      </c>
      <c r="D82" s="10">
        <f>SUM(E82:G82)</f>
        <v>10000</v>
      </c>
      <c r="E82" s="10">
        <v>10000</v>
      </c>
      <c r="F82" s="10">
        <v>0</v>
      </c>
      <c r="G82" s="10">
        <v>0</v>
      </c>
      <c r="H82" s="22"/>
    </row>
    <row r="83" spans="1:10" ht="15" customHeight="1" x14ac:dyDescent="0.2">
      <c r="A83" s="488"/>
      <c r="B83" s="500"/>
      <c r="C83" s="24" t="s">
        <v>11</v>
      </c>
      <c r="D83" s="10">
        <f t="shared" ref="D83:D89" si="18">SUM(E83:G83)</f>
        <v>0</v>
      </c>
      <c r="E83" s="10">
        <v>0</v>
      </c>
      <c r="F83" s="10">
        <v>0</v>
      </c>
      <c r="G83" s="10">
        <v>0</v>
      </c>
      <c r="H83" s="22"/>
    </row>
    <row r="84" spans="1:10" ht="15" customHeight="1" x14ac:dyDescent="0.2">
      <c r="A84" s="488"/>
      <c r="B84" s="500"/>
      <c r="C84" s="24" t="s">
        <v>0</v>
      </c>
      <c r="D84" s="10">
        <f t="shared" si="18"/>
        <v>0</v>
      </c>
      <c r="E84" s="10">
        <v>0</v>
      </c>
      <c r="F84" s="10">
        <v>0</v>
      </c>
      <c r="G84" s="10">
        <v>0</v>
      </c>
      <c r="H84" s="22"/>
    </row>
    <row r="85" spans="1:10" ht="15" customHeight="1" x14ac:dyDescent="0.2">
      <c r="A85" s="488"/>
      <c r="B85" s="500"/>
      <c r="C85" s="24" t="s">
        <v>12</v>
      </c>
      <c r="D85" s="10">
        <f t="shared" si="18"/>
        <v>100000</v>
      </c>
      <c r="E85" s="33"/>
      <c r="F85" s="33">
        <v>50000</v>
      </c>
      <c r="G85" s="10">
        <v>50000</v>
      </c>
      <c r="H85" s="22"/>
    </row>
    <row r="86" spans="1:10" ht="15" customHeight="1" x14ac:dyDescent="0.2">
      <c r="A86" s="488"/>
      <c r="B86" s="500"/>
      <c r="C86" s="24" t="s">
        <v>10</v>
      </c>
      <c r="D86" s="10">
        <f t="shared" si="18"/>
        <v>2000</v>
      </c>
      <c r="E86" s="10">
        <f>5%*E85</f>
        <v>0</v>
      </c>
      <c r="F86" s="10">
        <v>1000</v>
      </c>
      <c r="G86" s="10">
        <v>1000</v>
      </c>
      <c r="H86" s="22"/>
      <c r="I86" s="48"/>
    </row>
    <row r="87" spans="1:10" ht="15" customHeight="1" x14ac:dyDescent="0.2">
      <c r="A87" s="488"/>
      <c r="B87" s="500"/>
      <c r="C87" s="24" t="s">
        <v>69</v>
      </c>
      <c r="D87" s="10">
        <f t="shared" si="18"/>
        <v>0</v>
      </c>
      <c r="E87" s="10">
        <v>0</v>
      </c>
      <c r="F87" s="10">
        <v>0</v>
      </c>
      <c r="G87" s="10">
        <v>0</v>
      </c>
      <c r="H87" s="22"/>
    </row>
    <row r="88" spans="1:10" ht="15" customHeight="1" x14ac:dyDescent="0.2">
      <c r="A88" s="488"/>
      <c r="B88" s="500"/>
      <c r="C88" s="24" t="s">
        <v>174</v>
      </c>
      <c r="D88" s="10">
        <f t="shared" si="18"/>
        <v>7200</v>
      </c>
      <c r="E88" s="10">
        <v>2200</v>
      </c>
      <c r="F88" s="10">
        <v>2400</v>
      </c>
      <c r="G88" s="10">
        <f t="shared" ref="G88" si="19">ROUND(F88+8%*F88,-2)</f>
        <v>2600</v>
      </c>
      <c r="H88" s="22"/>
    </row>
    <row r="89" spans="1:10" ht="15" customHeight="1" x14ac:dyDescent="0.2">
      <c r="A89" s="488"/>
      <c r="B89" s="500"/>
      <c r="C89" s="24" t="s">
        <v>1</v>
      </c>
      <c r="D89" s="10">
        <f t="shared" si="18"/>
        <v>5000</v>
      </c>
      <c r="E89" s="10">
        <v>5000</v>
      </c>
      <c r="F89" s="10">
        <v>0</v>
      </c>
      <c r="G89" s="10">
        <f>ROUND(F89+8%*F89,-2)</f>
        <v>0</v>
      </c>
      <c r="H89" s="22"/>
    </row>
    <row r="90" spans="1:10" ht="15" customHeight="1" x14ac:dyDescent="0.2">
      <c r="A90" s="488"/>
      <c r="B90" s="500"/>
      <c r="C90" s="25" t="s">
        <v>9</v>
      </c>
      <c r="D90" s="12">
        <f>SUM(D82:D89)</f>
        <v>124200</v>
      </c>
      <c r="E90" s="12">
        <f>SUM(E82:E89)</f>
        <v>17200</v>
      </c>
      <c r="F90" s="12">
        <f t="shared" ref="F90:G90" si="20">SUM(F82:F89)</f>
        <v>53400</v>
      </c>
      <c r="G90" s="12">
        <f t="shared" si="20"/>
        <v>53600</v>
      </c>
      <c r="H90" s="22"/>
    </row>
    <row r="91" spans="1:10" ht="15" customHeight="1" x14ac:dyDescent="0.2">
      <c r="A91" s="488" t="s">
        <v>28</v>
      </c>
      <c r="B91" s="480" t="s">
        <v>41</v>
      </c>
      <c r="C91" s="18" t="s">
        <v>192</v>
      </c>
      <c r="D91" s="10">
        <f>SUM(E91:G91)</f>
        <v>10000</v>
      </c>
      <c r="E91" s="10">
        <v>10000</v>
      </c>
      <c r="F91" s="10">
        <v>0</v>
      </c>
      <c r="G91" s="10">
        <v>0</v>
      </c>
      <c r="H91" s="22"/>
    </row>
    <row r="92" spans="1:10" ht="15" customHeight="1" x14ac:dyDescent="0.2">
      <c r="A92" s="488"/>
      <c r="B92" s="480"/>
      <c r="C92" s="24" t="s">
        <v>11</v>
      </c>
      <c r="D92" s="10">
        <f t="shared" ref="D92:D97" si="21">SUM(E92:G92)</f>
        <v>0</v>
      </c>
      <c r="E92" s="10">
        <v>0</v>
      </c>
      <c r="F92" s="10">
        <v>0</v>
      </c>
      <c r="G92" s="10">
        <v>0</v>
      </c>
      <c r="H92" s="22"/>
    </row>
    <row r="93" spans="1:10" ht="15" customHeight="1" x14ac:dyDescent="0.2">
      <c r="A93" s="488"/>
      <c r="B93" s="480"/>
      <c r="C93" s="24" t="s">
        <v>0</v>
      </c>
      <c r="D93" s="10">
        <f t="shared" si="21"/>
        <v>0</v>
      </c>
      <c r="E93" s="10">
        <v>0</v>
      </c>
      <c r="F93" s="10">
        <v>0</v>
      </c>
      <c r="G93" s="10">
        <v>0</v>
      </c>
      <c r="H93" s="22"/>
    </row>
    <row r="94" spans="1:10" ht="15" customHeight="1" x14ac:dyDescent="0.2">
      <c r="A94" s="488"/>
      <c r="B94" s="480"/>
      <c r="C94" s="24" t="s">
        <v>12</v>
      </c>
      <c r="D94" s="10">
        <f t="shared" si="21"/>
        <v>165000</v>
      </c>
      <c r="E94" s="33">
        <v>155000</v>
      </c>
      <c r="F94" s="33">
        <v>10000</v>
      </c>
      <c r="G94" s="10">
        <v>0</v>
      </c>
      <c r="H94" s="22"/>
      <c r="J94" s="48"/>
    </row>
    <row r="95" spans="1:10" ht="15" customHeight="1" x14ac:dyDescent="0.2">
      <c r="A95" s="488"/>
      <c r="B95" s="480"/>
      <c r="C95" s="24" t="s">
        <v>10</v>
      </c>
      <c r="D95" s="10">
        <f t="shared" si="21"/>
        <v>200</v>
      </c>
      <c r="E95" s="10"/>
      <c r="F95" s="10">
        <v>200</v>
      </c>
      <c r="G95" s="10">
        <v>0</v>
      </c>
      <c r="H95" s="22"/>
    </row>
    <row r="96" spans="1:10" ht="15" customHeight="1" x14ac:dyDescent="0.2">
      <c r="A96" s="488"/>
      <c r="B96" s="480"/>
      <c r="C96" s="24" t="s">
        <v>69</v>
      </c>
      <c r="D96" s="10">
        <f t="shared" si="21"/>
        <v>12000</v>
      </c>
      <c r="E96" s="10">
        <v>12000</v>
      </c>
      <c r="F96" s="10">
        <v>0</v>
      </c>
      <c r="G96" s="10">
        <v>0</v>
      </c>
      <c r="H96" s="22"/>
    </row>
    <row r="97" spans="1:8" ht="15" customHeight="1" x14ac:dyDescent="0.2">
      <c r="A97" s="488"/>
      <c r="B97" s="480"/>
      <c r="C97" s="24" t="s">
        <v>1</v>
      </c>
      <c r="D97" s="10">
        <f t="shared" si="21"/>
        <v>11200</v>
      </c>
      <c r="E97" s="10"/>
      <c r="F97" s="10">
        <v>5400</v>
      </c>
      <c r="G97" s="10">
        <f>ROUND(F97+8%*F97,-2)</f>
        <v>5800</v>
      </c>
      <c r="H97" s="22"/>
    </row>
    <row r="98" spans="1:8" ht="15" customHeight="1" x14ac:dyDescent="0.2">
      <c r="A98" s="488"/>
      <c r="B98" s="480"/>
      <c r="C98" s="25" t="s">
        <v>9</v>
      </c>
      <c r="D98" s="12">
        <f>SUM(D91:D97)</f>
        <v>198400</v>
      </c>
      <c r="E98" s="12">
        <f t="shared" ref="E98" si="22">SUM(E91:E97)</f>
        <v>177000</v>
      </c>
      <c r="F98" s="12">
        <f t="shared" ref="F98:G98" si="23">SUM(F91:F97)</f>
        <v>15600</v>
      </c>
      <c r="G98" s="12">
        <f t="shared" si="23"/>
        <v>5800</v>
      </c>
      <c r="H98" s="22"/>
    </row>
    <row r="99" spans="1:8" ht="15" customHeight="1" x14ac:dyDescent="0.2">
      <c r="A99" s="488" t="s">
        <v>58</v>
      </c>
      <c r="B99" s="480" t="s">
        <v>42</v>
      </c>
      <c r="C99" s="18" t="s">
        <v>214</v>
      </c>
      <c r="D99" s="10">
        <f>SUM(E101:G101)</f>
        <v>0</v>
      </c>
      <c r="E99" s="10">
        <v>70000</v>
      </c>
      <c r="F99" s="10">
        <v>10000</v>
      </c>
      <c r="G99" s="10">
        <v>0</v>
      </c>
      <c r="H99" s="22"/>
    </row>
    <row r="100" spans="1:8" ht="15" customHeight="1" x14ac:dyDescent="0.2">
      <c r="A100" s="488"/>
      <c r="B100" s="480"/>
      <c r="C100" s="24" t="s">
        <v>11</v>
      </c>
      <c r="D100" s="10">
        <f>SUM(E100:G100)</f>
        <v>0</v>
      </c>
      <c r="E100" s="10">
        <v>0</v>
      </c>
      <c r="F100" s="10">
        <v>0</v>
      </c>
      <c r="G100" s="10">
        <v>0</v>
      </c>
      <c r="H100" s="22"/>
    </row>
    <row r="101" spans="1:8" ht="15" customHeight="1" x14ac:dyDescent="0.2">
      <c r="A101" s="488"/>
      <c r="B101" s="480"/>
      <c r="C101" s="24" t="s">
        <v>0</v>
      </c>
      <c r="D101" s="10">
        <f t="shared" ref="D101:D104" si="24">SUM(E103:G103)</f>
        <v>1000</v>
      </c>
      <c r="E101" s="10">
        <v>0</v>
      </c>
      <c r="F101" s="10">
        <v>0</v>
      </c>
      <c r="G101" s="10">
        <v>0</v>
      </c>
      <c r="H101" s="22"/>
    </row>
    <row r="102" spans="1:8" ht="15" customHeight="1" x14ac:dyDescent="0.2">
      <c r="A102" s="488"/>
      <c r="B102" s="480"/>
      <c r="C102" s="24" t="s">
        <v>74</v>
      </c>
      <c r="D102" s="10">
        <f t="shared" si="24"/>
        <v>0</v>
      </c>
      <c r="E102" s="10">
        <v>0</v>
      </c>
      <c r="F102" s="10">
        <v>50000</v>
      </c>
      <c r="G102" s="10">
        <v>0</v>
      </c>
      <c r="H102" s="22"/>
    </row>
    <row r="103" spans="1:8" ht="15" customHeight="1" x14ac:dyDescent="0.2">
      <c r="A103" s="488"/>
      <c r="B103" s="480"/>
      <c r="C103" s="24" t="s">
        <v>10</v>
      </c>
      <c r="D103" s="10">
        <f t="shared" si="24"/>
        <v>131000</v>
      </c>
      <c r="E103" s="10">
        <v>0</v>
      </c>
      <c r="F103" s="10">
        <v>1000</v>
      </c>
      <c r="G103" s="10">
        <f>2%*G102</f>
        <v>0</v>
      </c>
      <c r="H103" s="22"/>
    </row>
    <row r="104" spans="1:8" ht="15" customHeight="1" x14ac:dyDescent="0.2">
      <c r="A104" s="488"/>
      <c r="B104" s="480"/>
      <c r="C104" s="24" t="s">
        <v>1</v>
      </c>
      <c r="D104" s="10">
        <f t="shared" si="24"/>
        <v>10000</v>
      </c>
      <c r="E104" s="10">
        <v>0</v>
      </c>
      <c r="F104" s="10">
        <v>0</v>
      </c>
      <c r="G104" s="10">
        <f>ROUND(F104+8%*F104,-2)</f>
        <v>0</v>
      </c>
      <c r="H104" s="22"/>
    </row>
    <row r="105" spans="1:8" ht="15" customHeight="1" x14ac:dyDescent="0.2">
      <c r="A105" s="488"/>
      <c r="B105" s="480"/>
      <c r="C105" s="25" t="s">
        <v>9</v>
      </c>
      <c r="D105" s="12">
        <f>SUM(D99:D104)</f>
        <v>142000</v>
      </c>
      <c r="E105" s="12">
        <f t="shared" ref="E105" si="25">SUM(E99:E104)</f>
        <v>70000</v>
      </c>
      <c r="F105" s="12">
        <f t="shared" ref="F105:G105" si="26">SUM(F99:F104)</f>
        <v>61000</v>
      </c>
      <c r="G105" s="12">
        <f t="shared" si="26"/>
        <v>0</v>
      </c>
      <c r="H105" s="22"/>
    </row>
    <row r="106" spans="1:8" ht="15" customHeight="1" x14ac:dyDescent="0.2">
      <c r="A106" s="488" t="s">
        <v>59</v>
      </c>
      <c r="B106" s="480" t="s">
        <v>5</v>
      </c>
      <c r="C106" s="18" t="s">
        <v>192</v>
      </c>
      <c r="D106" s="10">
        <v>0</v>
      </c>
      <c r="E106" s="10">
        <v>0</v>
      </c>
      <c r="F106" s="10">
        <v>10000</v>
      </c>
      <c r="G106" s="10">
        <v>0</v>
      </c>
      <c r="H106" s="22"/>
    </row>
    <row r="107" spans="1:8" ht="15" customHeight="1" x14ac:dyDescent="0.2">
      <c r="A107" s="488"/>
      <c r="B107" s="480"/>
      <c r="C107" s="24" t="s">
        <v>11</v>
      </c>
      <c r="D107" s="10">
        <f>SUM(E107:G107)</f>
        <v>0</v>
      </c>
      <c r="E107" s="10">
        <v>0</v>
      </c>
      <c r="F107" s="10">
        <v>0</v>
      </c>
      <c r="G107" s="10">
        <v>0</v>
      </c>
      <c r="H107" s="22"/>
    </row>
    <row r="108" spans="1:8" ht="15" customHeight="1" x14ac:dyDescent="0.2">
      <c r="A108" s="488"/>
      <c r="B108" s="480"/>
      <c r="C108" s="24" t="s">
        <v>0</v>
      </c>
      <c r="D108" s="10">
        <f t="shared" ref="D108:D111" si="27">SUM(E108:G108)</f>
        <v>0</v>
      </c>
      <c r="E108" s="10">
        <v>0</v>
      </c>
      <c r="F108" s="10">
        <v>0</v>
      </c>
      <c r="G108" s="10">
        <v>0</v>
      </c>
      <c r="H108" s="22"/>
    </row>
    <row r="109" spans="1:8" ht="15" customHeight="1" x14ac:dyDescent="0.2">
      <c r="A109" s="488"/>
      <c r="B109" s="480"/>
      <c r="C109" s="24" t="s">
        <v>102</v>
      </c>
      <c r="D109" s="10">
        <f t="shared" si="27"/>
        <v>200000</v>
      </c>
      <c r="E109" s="10">
        <v>0</v>
      </c>
      <c r="F109" s="10">
        <v>200000</v>
      </c>
      <c r="G109" s="10">
        <v>0</v>
      </c>
      <c r="H109" s="22"/>
    </row>
    <row r="110" spans="1:8" ht="15" customHeight="1" x14ac:dyDescent="0.2">
      <c r="A110" s="488"/>
      <c r="B110" s="480"/>
      <c r="C110" s="24" t="s">
        <v>10</v>
      </c>
      <c r="D110" s="10">
        <f t="shared" si="27"/>
        <v>4000</v>
      </c>
      <c r="E110" s="10">
        <v>0</v>
      </c>
      <c r="F110" s="10">
        <v>4000</v>
      </c>
      <c r="G110" s="10">
        <f>2%*G109</f>
        <v>0</v>
      </c>
      <c r="H110" s="22"/>
    </row>
    <row r="111" spans="1:8" ht="15" customHeight="1" x14ac:dyDescent="0.2">
      <c r="A111" s="488"/>
      <c r="B111" s="480"/>
      <c r="C111" s="24" t="s">
        <v>1</v>
      </c>
      <c r="D111" s="10">
        <f t="shared" si="27"/>
        <v>0</v>
      </c>
      <c r="E111" s="10">
        <v>0</v>
      </c>
      <c r="F111" s="10">
        <v>0</v>
      </c>
      <c r="G111" s="10">
        <f>ROUND(F111+8%*F111,-2)</f>
        <v>0</v>
      </c>
      <c r="H111" s="22"/>
    </row>
    <row r="112" spans="1:8" ht="15" customHeight="1" x14ac:dyDescent="0.2">
      <c r="A112" s="488"/>
      <c r="B112" s="480"/>
      <c r="C112" s="25" t="s">
        <v>9</v>
      </c>
      <c r="D112" s="12">
        <f>SUM(D106:D111)</f>
        <v>204000</v>
      </c>
      <c r="E112" s="12">
        <f>SUM(E106:E111)</f>
        <v>0</v>
      </c>
      <c r="F112" s="12">
        <f>SUM(F106:F111)</f>
        <v>214000</v>
      </c>
      <c r="G112" s="12">
        <f>SUM(G106:G111)</f>
        <v>0</v>
      </c>
      <c r="H112" s="22"/>
    </row>
    <row r="113" spans="1:9" ht="15" customHeight="1" x14ac:dyDescent="0.2">
      <c r="A113" s="488" t="s">
        <v>60</v>
      </c>
      <c r="B113" s="480" t="s">
        <v>66</v>
      </c>
      <c r="C113" s="18" t="s">
        <v>192</v>
      </c>
      <c r="D113" s="10">
        <f>SUM(E113:G113)</f>
        <v>10000</v>
      </c>
      <c r="E113" s="10">
        <v>0</v>
      </c>
      <c r="F113" s="10">
        <v>10000</v>
      </c>
      <c r="G113" s="10">
        <v>0</v>
      </c>
      <c r="H113" s="22"/>
    </row>
    <row r="114" spans="1:9" ht="15" customHeight="1" x14ac:dyDescent="0.2">
      <c r="A114" s="488"/>
      <c r="B114" s="480"/>
      <c r="C114" s="24" t="s">
        <v>11</v>
      </c>
      <c r="D114" s="10">
        <f t="shared" ref="D114:D119" si="28">SUM(E114:G114)</f>
        <v>0</v>
      </c>
      <c r="E114" s="10">
        <v>0</v>
      </c>
      <c r="F114" s="10">
        <v>0</v>
      </c>
      <c r="G114" s="10">
        <v>0</v>
      </c>
      <c r="H114" s="22"/>
    </row>
    <row r="115" spans="1:9" ht="15" customHeight="1" x14ac:dyDescent="0.2">
      <c r="A115" s="488"/>
      <c r="B115" s="480"/>
      <c r="C115" s="24" t="s">
        <v>0</v>
      </c>
      <c r="D115" s="10">
        <f t="shared" si="28"/>
        <v>0</v>
      </c>
      <c r="E115" s="10">
        <v>0</v>
      </c>
      <c r="F115" s="10">
        <v>0</v>
      </c>
      <c r="G115" s="10">
        <v>0</v>
      </c>
      <c r="H115" s="22"/>
    </row>
    <row r="116" spans="1:9" ht="15" customHeight="1" x14ac:dyDescent="0.2">
      <c r="A116" s="488"/>
      <c r="B116" s="480"/>
      <c r="C116" s="24" t="s">
        <v>221</v>
      </c>
      <c r="D116" s="10">
        <f t="shared" si="28"/>
        <v>220000</v>
      </c>
      <c r="E116" s="10">
        <v>120000</v>
      </c>
      <c r="F116" s="10">
        <v>50000</v>
      </c>
      <c r="G116" s="10">
        <v>50000</v>
      </c>
      <c r="H116" s="22"/>
      <c r="I116" s="48"/>
    </row>
    <row r="117" spans="1:9" ht="15" customHeight="1" x14ac:dyDescent="0.2">
      <c r="A117" s="488"/>
      <c r="B117" s="480"/>
      <c r="C117" s="24" t="s">
        <v>10</v>
      </c>
      <c r="D117" s="10">
        <f t="shared" si="28"/>
        <v>2000</v>
      </c>
      <c r="E117" s="10"/>
      <c r="F117" s="10">
        <f t="shared" ref="F117:G117" si="29">2%*F116</f>
        <v>1000</v>
      </c>
      <c r="G117" s="10">
        <f t="shared" si="29"/>
        <v>1000</v>
      </c>
      <c r="H117" s="22"/>
    </row>
    <row r="118" spans="1:9" ht="15" customHeight="1" x14ac:dyDescent="0.2">
      <c r="A118" s="488"/>
      <c r="B118" s="480"/>
      <c r="C118" s="24" t="s">
        <v>174</v>
      </c>
      <c r="D118" s="10">
        <f t="shared" si="28"/>
        <v>7200</v>
      </c>
      <c r="E118" s="10">
        <v>2200</v>
      </c>
      <c r="F118" s="10">
        <v>2400</v>
      </c>
      <c r="G118" s="10">
        <f>ROUND(F118+8%*F118,-2)</f>
        <v>2600</v>
      </c>
      <c r="H118" s="22"/>
    </row>
    <row r="119" spans="1:9" ht="15" customHeight="1" x14ac:dyDescent="0.2">
      <c r="A119" s="488"/>
      <c r="B119" s="480"/>
      <c r="C119" s="24" t="s">
        <v>256</v>
      </c>
      <c r="D119" s="10">
        <f t="shared" si="28"/>
        <v>17100</v>
      </c>
      <c r="E119" s="10">
        <v>5000</v>
      </c>
      <c r="F119" s="10">
        <v>5800</v>
      </c>
      <c r="G119" s="10">
        <f>ROUND(F119+8%*F119,-2)</f>
        <v>6300</v>
      </c>
      <c r="H119" s="22"/>
    </row>
    <row r="120" spans="1:9" ht="15" customHeight="1" x14ac:dyDescent="0.2">
      <c r="A120" s="488"/>
      <c r="B120" s="480"/>
      <c r="C120" s="25" t="s">
        <v>9</v>
      </c>
      <c r="D120" s="12">
        <f>SUM(D113:D119)</f>
        <v>256300</v>
      </c>
      <c r="E120" s="12">
        <f>SUM(E113:E119)</f>
        <v>127200</v>
      </c>
      <c r="F120" s="12">
        <f t="shared" ref="F120" si="30">SUM(F113:F119)</f>
        <v>69200</v>
      </c>
      <c r="G120" s="12">
        <f>SUM(G113:G119)</f>
        <v>59900</v>
      </c>
      <c r="H120" s="22"/>
    </row>
    <row r="121" spans="1:9" ht="15" customHeight="1" x14ac:dyDescent="0.2">
      <c r="A121" s="488" t="s">
        <v>61</v>
      </c>
      <c r="B121" s="480" t="s">
        <v>77</v>
      </c>
      <c r="C121" s="18" t="s">
        <v>192</v>
      </c>
      <c r="D121" s="10">
        <f>SUM(E121:G121)</f>
        <v>10000</v>
      </c>
      <c r="E121" s="10">
        <v>0</v>
      </c>
      <c r="F121" s="10">
        <v>10000</v>
      </c>
      <c r="G121" s="10">
        <v>0</v>
      </c>
      <c r="H121" s="22"/>
    </row>
    <row r="122" spans="1:9" ht="15" customHeight="1" x14ac:dyDescent="0.2">
      <c r="A122" s="488"/>
      <c r="B122" s="480"/>
      <c r="C122" s="24" t="s">
        <v>11</v>
      </c>
      <c r="D122" s="10">
        <f t="shared" ref="D122:D130" si="31">SUM(E122:G122)</f>
        <v>0</v>
      </c>
      <c r="E122" s="10">
        <v>0</v>
      </c>
      <c r="F122" s="10">
        <v>0</v>
      </c>
      <c r="G122" s="10">
        <v>0</v>
      </c>
      <c r="H122" s="22"/>
    </row>
    <row r="123" spans="1:9" ht="15" customHeight="1" x14ac:dyDescent="0.2">
      <c r="A123" s="488"/>
      <c r="B123" s="480"/>
      <c r="C123" s="24" t="s">
        <v>0</v>
      </c>
      <c r="D123" s="10">
        <f t="shared" si="31"/>
        <v>0</v>
      </c>
      <c r="E123" s="10">
        <v>0</v>
      </c>
      <c r="F123" s="10">
        <v>0</v>
      </c>
      <c r="G123" s="10">
        <v>0</v>
      </c>
      <c r="H123" s="22"/>
    </row>
    <row r="124" spans="1:9" ht="15" customHeight="1" x14ac:dyDescent="0.2">
      <c r="A124" s="488"/>
      <c r="B124" s="480"/>
      <c r="C124" s="24" t="s">
        <v>201</v>
      </c>
      <c r="D124" s="10">
        <f t="shared" si="31"/>
        <v>410000</v>
      </c>
      <c r="E124" s="10">
        <f>80000+70000</f>
        <v>150000</v>
      </c>
      <c r="F124" s="10">
        <v>250000</v>
      </c>
      <c r="G124" s="10">
        <v>10000</v>
      </c>
      <c r="H124" s="22" t="s">
        <v>258</v>
      </c>
    </row>
    <row r="125" spans="1:9" ht="15" customHeight="1" x14ac:dyDescent="0.2">
      <c r="A125" s="488"/>
      <c r="B125" s="480"/>
      <c r="C125" s="24" t="s">
        <v>10</v>
      </c>
      <c r="D125" s="10">
        <f t="shared" si="31"/>
        <v>5200</v>
      </c>
      <c r="E125" s="10">
        <v>0</v>
      </c>
      <c r="F125" s="10">
        <f>2%*F124</f>
        <v>5000</v>
      </c>
      <c r="G125" s="10">
        <f>2%*G124</f>
        <v>200</v>
      </c>
      <c r="H125" s="22"/>
    </row>
    <row r="126" spans="1:9" ht="15" customHeight="1" x14ac:dyDescent="0.2">
      <c r="A126" s="488"/>
      <c r="B126" s="480"/>
      <c r="C126" s="24" t="s">
        <v>46</v>
      </c>
      <c r="D126" s="10">
        <f t="shared" si="31"/>
        <v>0</v>
      </c>
      <c r="E126" s="10">
        <v>0</v>
      </c>
      <c r="F126" s="10">
        <v>0</v>
      </c>
      <c r="G126" s="10">
        <v>0</v>
      </c>
      <c r="H126" s="22"/>
    </row>
    <row r="127" spans="1:9" ht="15" customHeight="1" x14ac:dyDescent="0.2">
      <c r="A127" s="488"/>
      <c r="B127" s="480"/>
      <c r="C127" s="24" t="s">
        <v>174</v>
      </c>
      <c r="D127" s="10">
        <f t="shared" si="31"/>
        <v>22800</v>
      </c>
      <c r="E127" s="10">
        <v>7000</v>
      </c>
      <c r="F127" s="10">
        <v>7600</v>
      </c>
      <c r="G127" s="10">
        <f t="shared" ref="G127" si="32">ROUND(F127+8%*F127,-2)</f>
        <v>8200</v>
      </c>
      <c r="H127" s="22"/>
    </row>
    <row r="128" spans="1:9" ht="15" customHeight="1" x14ac:dyDescent="0.2">
      <c r="A128" s="488"/>
      <c r="B128" s="480"/>
      <c r="C128" s="58" t="s">
        <v>259</v>
      </c>
      <c r="D128" s="10"/>
      <c r="E128" s="10">
        <v>7000</v>
      </c>
      <c r="F128" s="10"/>
      <c r="G128" s="10"/>
      <c r="H128" s="22"/>
    </row>
    <row r="129" spans="1:9" ht="15" customHeight="1" x14ac:dyDescent="0.2">
      <c r="A129" s="488"/>
      <c r="B129" s="480"/>
      <c r="C129" s="58" t="s">
        <v>256</v>
      </c>
      <c r="D129" s="10"/>
      <c r="E129" s="10">
        <v>5000</v>
      </c>
      <c r="F129" s="10"/>
      <c r="G129" s="10"/>
      <c r="H129" s="22"/>
    </row>
    <row r="130" spans="1:9" ht="15" customHeight="1" x14ac:dyDescent="0.2">
      <c r="A130" s="488"/>
      <c r="B130" s="480"/>
      <c r="C130" s="24" t="s">
        <v>1</v>
      </c>
      <c r="D130" s="10">
        <f t="shared" si="31"/>
        <v>20000</v>
      </c>
      <c r="E130" s="10">
        <v>0</v>
      </c>
      <c r="F130" s="10">
        <v>10000</v>
      </c>
      <c r="G130" s="10">
        <v>10000</v>
      </c>
      <c r="H130" s="22"/>
    </row>
    <row r="131" spans="1:9" ht="15" customHeight="1" x14ac:dyDescent="0.2">
      <c r="A131" s="488"/>
      <c r="B131" s="480"/>
      <c r="C131" s="25" t="s">
        <v>9</v>
      </c>
      <c r="D131" s="12">
        <f>SUM(D121:D130)</f>
        <v>468000</v>
      </c>
      <c r="E131" s="12">
        <f>SUM(E121:E130)</f>
        <v>169000</v>
      </c>
      <c r="F131" s="12">
        <f>SUM(F121:F130)</f>
        <v>282600</v>
      </c>
      <c r="G131" s="12">
        <f>SUM(G121:G130)</f>
        <v>28400</v>
      </c>
      <c r="H131" s="22"/>
    </row>
    <row r="132" spans="1:9" ht="15" customHeight="1" x14ac:dyDescent="0.2">
      <c r="A132" s="488" t="s">
        <v>62</v>
      </c>
      <c r="B132" s="480" t="s">
        <v>260</v>
      </c>
      <c r="C132" s="18" t="s">
        <v>192</v>
      </c>
      <c r="D132" s="10">
        <f>SUM(E132:G132)</f>
        <v>0</v>
      </c>
      <c r="E132" s="10">
        <v>0</v>
      </c>
      <c r="F132" s="10">
        <v>0</v>
      </c>
      <c r="G132" s="10">
        <v>0</v>
      </c>
      <c r="H132" s="22"/>
    </row>
    <row r="133" spans="1:9" ht="15" customHeight="1" x14ac:dyDescent="0.2">
      <c r="A133" s="488"/>
      <c r="B133" s="480"/>
      <c r="C133" s="24" t="s">
        <v>247</v>
      </c>
      <c r="D133" s="10">
        <f t="shared" ref="D133:D137" si="33">SUM(E133:G133)</f>
        <v>0</v>
      </c>
      <c r="E133" s="10"/>
      <c r="F133" s="10">
        <v>0</v>
      </c>
      <c r="G133" s="10">
        <v>0</v>
      </c>
      <c r="H133" s="22"/>
    </row>
    <row r="134" spans="1:9" ht="15" customHeight="1" x14ac:dyDescent="0.2">
      <c r="A134" s="488"/>
      <c r="B134" s="480"/>
      <c r="C134" s="24" t="s">
        <v>102</v>
      </c>
      <c r="D134" s="10">
        <f t="shared" si="33"/>
        <v>2100000</v>
      </c>
      <c r="E134" s="10">
        <v>0</v>
      </c>
      <c r="F134" s="10">
        <v>2100000</v>
      </c>
      <c r="G134" s="10">
        <v>0</v>
      </c>
      <c r="H134" s="22"/>
    </row>
    <row r="135" spans="1:9" ht="15" customHeight="1" x14ac:dyDescent="0.2">
      <c r="A135" s="488"/>
      <c r="B135" s="480"/>
      <c r="C135" s="24" t="s">
        <v>10</v>
      </c>
      <c r="D135" s="10">
        <f t="shared" si="33"/>
        <v>63000</v>
      </c>
      <c r="E135" s="10">
        <f>E134*0.03</f>
        <v>0</v>
      </c>
      <c r="F135" s="10">
        <f>ROUND(0.03*F134,-2)</f>
        <v>63000</v>
      </c>
      <c r="G135" s="10">
        <f>5%*G134</f>
        <v>0</v>
      </c>
      <c r="H135" s="22"/>
      <c r="I135" s="48"/>
    </row>
    <row r="136" spans="1:9" ht="15" customHeight="1" x14ac:dyDescent="0.2">
      <c r="A136" s="488"/>
      <c r="B136" s="480"/>
      <c r="C136" s="58"/>
      <c r="D136" s="10"/>
      <c r="E136" s="10">
        <v>50000</v>
      </c>
      <c r="F136" s="10"/>
      <c r="G136" s="10"/>
      <c r="H136" s="22"/>
      <c r="I136" s="48"/>
    </row>
    <row r="137" spans="1:9" ht="15" customHeight="1" x14ac:dyDescent="0.2">
      <c r="A137" s="488"/>
      <c r="B137" s="480"/>
      <c r="C137" s="24" t="s">
        <v>1</v>
      </c>
      <c r="D137" s="10">
        <f t="shared" si="33"/>
        <v>0</v>
      </c>
      <c r="E137" s="10">
        <v>0</v>
      </c>
      <c r="F137" s="10">
        <v>0</v>
      </c>
      <c r="G137" s="10">
        <v>0</v>
      </c>
      <c r="H137" s="22"/>
    </row>
    <row r="138" spans="1:9" ht="15" customHeight="1" x14ac:dyDescent="0.2">
      <c r="A138" s="488"/>
      <c r="B138" s="480"/>
      <c r="C138" s="25" t="s">
        <v>9</v>
      </c>
      <c r="D138" s="12">
        <f>SUM(D132:D137)</f>
        <v>2163000</v>
      </c>
      <c r="E138" s="12">
        <f>SUM(E132:E137)</f>
        <v>50000</v>
      </c>
      <c r="F138" s="12">
        <f>SUM(F132:F137)</f>
        <v>2163000</v>
      </c>
      <c r="G138" s="12">
        <f>SUM(G132:G137)</f>
        <v>0</v>
      </c>
      <c r="H138" s="22"/>
    </row>
    <row r="139" spans="1:9" ht="15" customHeight="1" x14ac:dyDescent="0.2">
      <c r="A139" s="488" t="s">
        <v>63</v>
      </c>
      <c r="B139" s="480" t="s">
        <v>47</v>
      </c>
      <c r="C139" s="18" t="s">
        <v>192</v>
      </c>
      <c r="D139" s="10">
        <f>SUM(E139:G139)</f>
        <v>10000</v>
      </c>
      <c r="E139" s="10">
        <v>0</v>
      </c>
      <c r="F139" s="10">
        <v>10000</v>
      </c>
      <c r="G139" s="10">
        <v>0</v>
      </c>
      <c r="H139" s="22"/>
    </row>
    <row r="140" spans="1:9" ht="15" customHeight="1" x14ac:dyDescent="0.2">
      <c r="A140" s="488"/>
      <c r="B140" s="480"/>
      <c r="C140" s="24" t="s">
        <v>11</v>
      </c>
      <c r="D140" s="10">
        <f t="shared" ref="D140:D145" si="34">SUM(E140:G140)</f>
        <v>0</v>
      </c>
      <c r="E140" s="10">
        <v>0</v>
      </c>
      <c r="F140" s="10">
        <v>0</v>
      </c>
      <c r="G140" s="10">
        <v>0</v>
      </c>
      <c r="H140" s="22"/>
    </row>
    <row r="141" spans="1:9" ht="15" customHeight="1" x14ac:dyDescent="0.2">
      <c r="A141" s="488"/>
      <c r="B141" s="480"/>
      <c r="C141" s="24" t="s">
        <v>0</v>
      </c>
      <c r="D141" s="10">
        <f t="shared" si="34"/>
        <v>0</v>
      </c>
      <c r="E141" s="10">
        <v>0</v>
      </c>
      <c r="F141" s="10">
        <v>0</v>
      </c>
      <c r="G141" s="10">
        <v>0</v>
      </c>
      <c r="H141" s="22"/>
    </row>
    <row r="142" spans="1:9" ht="15" customHeight="1" x14ac:dyDescent="0.2">
      <c r="A142" s="488"/>
      <c r="B142" s="480"/>
      <c r="C142" s="24" t="s">
        <v>12</v>
      </c>
      <c r="D142" s="10">
        <f t="shared" si="34"/>
        <v>15000</v>
      </c>
      <c r="E142" s="10">
        <v>0</v>
      </c>
      <c r="F142" s="10">
        <v>15000</v>
      </c>
      <c r="G142" s="10">
        <v>0</v>
      </c>
      <c r="H142" s="22"/>
    </row>
    <row r="143" spans="1:9" ht="15" customHeight="1" x14ac:dyDescent="0.2">
      <c r="A143" s="488"/>
      <c r="B143" s="480"/>
      <c r="C143" s="24" t="s">
        <v>10</v>
      </c>
      <c r="D143" s="10">
        <f t="shared" si="34"/>
        <v>500</v>
      </c>
      <c r="E143" s="10">
        <v>0</v>
      </c>
      <c r="F143" s="10">
        <f>ROUND(F142*0.03,-2)</f>
        <v>500</v>
      </c>
      <c r="G143" s="10">
        <f>5%*G142</f>
        <v>0</v>
      </c>
      <c r="H143" s="22"/>
    </row>
    <row r="144" spans="1:9" ht="15" customHeight="1" x14ac:dyDescent="0.2">
      <c r="A144" s="488"/>
      <c r="B144" s="480"/>
      <c r="C144" s="24" t="s">
        <v>174</v>
      </c>
      <c r="D144" s="10">
        <f t="shared" si="34"/>
        <v>6600</v>
      </c>
      <c r="E144" s="10">
        <v>2000</v>
      </c>
      <c r="F144" s="10">
        <v>2200</v>
      </c>
      <c r="G144" s="10">
        <f>ROUND(108%*F144,-2)</f>
        <v>2400</v>
      </c>
      <c r="H144" s="22"/>
    </row>
    <row r="145" spans="1:9" ht="15" customHeight="1" x14ac:dyDescent="0.2">
      <c r="A145" s="488"/>
      <c r="B145" s="480"/>
      <c r="C145" s="24" t="s">
        <v>1</v>
      </c>
      <c r="D145" s="10">
        <f t="shared" si="34"/>
        <v>4200</v>
      </c>
      <c r="E145" s="10">
        <v>0</v>
      </c>
      <c r="F145" s="10">
        <v>2000</v>
      </c>
      <c r="G145" s="10">
        <f>ROUND(F145+8%*F145,-2)</f>
        <v>2200</v>
      </c>
      <c r="H145" s="22"/>
    </row>
    <row r="146" spans="1:9" ht="15" customHeight="1" x14ac:dyDescent="0.2">
      <c r="A146" s="488"/>
      <c r="B146" s="480"/>
      <c r="C146" s="25" t="s">
        <v>9</v>
      </c>
      <c r="D146" s="12">
        <f>SUM(D139:D145)</f>
        <v>36300</v>
      </c>
      <c r="E146" s="12">
        <f t="shared" ref="E146" si="35">SUM(E139:E145)</f>
        <v>2000</v>
      </c>
      <c r="F146" s="12">
        <f t="shared" ref="F146:G146" si="36">SUM(F139:F145)</f>
        <v>29700</v>
      </c>
      <c r="G146" s="12">
        <f t="shared" si="36"/>
        <v>4600</v>
      </c>
      <c r="H146" s="22"/>
    </row>
    <row r="147" spans="1:9" ht="15" customHeight="1" x14ac:dyDescent="0.2">
      <c r="A147" s="472" t="s">
        <v>202</v>
      </c>
      <c r="B147" s="472"/>
      <c r="C147" s="472"/>
      <c r="D147" s="8">
        <f>SUM(D146+D138+D131+D120+D112+D105+D98+D90+D81+D73+D66+D57+D52+D47+D41)</f>
        <v>5217400</v>
      </c>
      <c r="E147" s="8">
        <f>SUM(E146+E138+E131+E120+E112+E105+E98+E90+E81+E73+E66+E57+E52+E47+E41)</f>
        <v>1371220</v>
      </c>
      <c r="F147" s="8">
        <f>F131+F120+F112+F105+F98+F90+F81+F73+F66+F57+F52+F47+F41+F146+F138</f>
        <v>3687100</v>
      </c>
      <c r="G147" s="8">
        <f>G131+G120+G112+G105+G98+G90+G81+G73+G66+G57+G52+G47+G41+G146+G138</f>
        <v>217800</v>
      </c>
      <c r="H147" s="22"/>
    </row>
    <row r="148" spans="1:9" ht="15" customHeight="1" x14ac:dyDescent="0.2">
      <c r="A148" s="472"/>
      <c r="B148" s="472"/>
      <c r="C148" s="472"/>
      <c r="D148" s="472"/>
      <c r="E148" s="472"/>
      <c r="F148" s="472"/>
      <c r="G148" s="472"/>
      <c r="H148" s="22"/>
    </row>
    <row r="149" spans="1:9" ht="15" customHeight="1" x14ac:dyDescent="0.2">
      <c r="A149" s="17" t="s">
        <v>136</v>
      </c>
      <c r="B149" s="471" t="s">
        <v>148</v>
      </c>
      <c r="C149" s="471"/>
      <c r="D149" s="471"/>
      <c r="E149" s="471"/>
      <c r="F149" s="471"/>
      <c r="G149" s="471"/>
      <c r="H149" s="22"/>
    </row>
    <row r="150" spans="1:9" ht="15" customHeight="1" x14ac:dyDescent="0.2">
      <c r="A150" s="478" t="s">
        <v>16</v>
      </c>
      <c r="B150" s="477" t="s">
        <v>198</v>
      </c>
      <c r="C150" s="26" t="s">
        <v>11</v>
      </c>
      <c r="D150" s="11">
        <f>SUM(E150:G150)</f>
        <v>27000</v>
      </c>
      <c r="E150" s="23">
        <v>0</v>
      </c>
      <c r="F150" s="23">
        <v>27000</v>
      </c>
      <c r="G150" s="23">
        <v>0</v>
      </c>
      <c r="H150" s="22"/>
    </row>
    <row r="151" spans="1:9" ht="15" customHeight="1" x14ac:dyDescent="0.2">
      <c r="A151" s="478"/>
      <c r="B151" s="477"/>
      <c r="C151" s="26" t="s">
        <v>0</v>
      </c>
      <c r="D151" s="11">
        <f t="shared" ref="D151:D155" si="37">SUM(E151:G151)</f>
        <v>65000</v>
      </c>
      <c r="E151" s="23">
        <v>0</v>
      </c>
      <c r="F151" s="23">
        <v>65000</v>
      </c>
      <c r="G151" s="23">
        <v>0</v>
      </c>
      <c r="H151" s="22"/>
    </row>
    <row r="152" spans="1:9" ht="15" customHeight="1" x14ac:dyDescent="0.2">
      <c r="A152" s="478"/>
      <c r="B152" s="477"/>
      <c r="C152" s="19" t="s">
        <v>182</v>
      </c>
      <c r="D152" s="11">
        <f t="shared" si="37"/>
        <v>50000</v>
      </c>
      <c r="E152" s="23">
        <v>50000</v>
      </c>
      <c r="F152" s="23">
        <v>0</v>
      </c>
      <c r="G152" s="11">
        <v>0</v>
      </c>
      <c r="H152" s="22"/>
    </row>
    <row r="153" spans="1:9" ht="15" customHeight="1" x14ac:dyDescent="0.2">
      <c r="A153" s="478"/>
      <c r="B153" s="477"/>
      <c r="C153" s="19" t="s">
        <v>10</v>
      </c>
      <c r="D153" s="11">
        <f t="shared" si="37"/>
        <v>2500</v>
      </c>
      <c r="E153" s="23">
        <v>2500</v>
      </c>
      <c r="F153" s="23">
        <v>0</v>
      </c>
      <c r="G153" s="23">
        <f>5%*G152</f>
        <v>0</v>
      </c>
      <c r="H153" s="22"/>
      <c r="I153" s="48"/>
    </row>
    <row r="154" spans="1:9" ht="15" customHeight="1" x14ac:dyDescent="0.2">
      <c r="A154" s="478"/>
      <c r="B154" s="477"/>
      <c r="C154" s="19" t="s">
        <v>103</v>
      </c>
      <c r="D154" s="11">
        <f t="shared" si="37"/>
        <v>50000</v>
      </c>
      <c r="E154" s="23">
        <v>0</v>
      </c>
      <c r="F154" s="23">
        <v>50000</v>
      </c>
      <c r="G154" s="23">
        <v>0</v>
      </c>
      <c r="H154" s="22"/>
    </row>
    <row r="155" spans="1:9" ht="15" customHeight="1" x14ac:dyDescent="0.2">
      <c r="A155" s="478"/>
      <c r="B155" s="477"/>
      <c r="C155" s="19" t="s">
        <v>1</v>
      </c>
      <c r="D155" s="11">
        <f t="shared" si="37"/>
        <v>7200</v>
      </c>
      <c r="E155" s="23">
        <v>2200</v>
      </c>
      <c r="F155" s="23">
        <v>2400</v>
      </c>
      <c r="G155" s="23">
        <f>ROUND(F155*1.08,-2)</f>
        <v>2600</v>
      </c>
      <c r="H155" s="22"/>
    </row>
    <row r="156" spans="1:9" ht="15" customHeight="1" x14ac:dyDescent="0.2">
      <c r="A156" s="478"/>
      <c r="B156" s="477"/>
      <c r="C156" s="5" t="s">
        <v>9</v>
      </c>
      <c r="D156" s="6">
        <f>SUM(D150:D155)</f>
        <v>201700</v>
      </c>
      <c r="E156" s="6">
        <f>SUM(E150:E155)</f>
        <v>54700</v>
      </c>
      <c r="F156" s="6">
        <f>SUM(F150:F155)</f>
        <v>144400</v>
      </c>
      <c r="G156" s="6">
        <f>SUM(G150:G155)</f>
        <v>2600</v>
      </c>
      <c r="H156" s="22"/>
    </row>
    <row r="157" spans="1:9" ht="15" customHeight="1" x14ac:dyDescent="0.2">
      <c r="A157" s="478" t="s">
        <v>36</v>
      </c>
      <c r="B157" s="477" t="s">
        <v>78</v>
      </c>
      <c r="C157" s="26" t="s">
        <v>11</v>
      </c>
      <c r="D157" s="11">
        <f>SUM(E157:G157)</f>
        <v>15000</v>
      </c>
      <c r="E157" s="23">
        <v>0</v>
      </c>
      <c r="F157" s="23">
        <v>15000</v>
      </c>
      <c r="G157" s="23">
        <v>0</v>
      </c>
      <c r="H157" s="22"/>
    </row>
    <row r="158" spans="1:9" ht="15" customHeight="1" x14ac:dyDescent="0.2">
      <c r="A158" s="478"/>
      <c r="B158" s="477"/>
      <c r="C158" s="26" t="s">
        <v>0</v>
      </c>
      <c r="D158" s="11">
        <f t="shared" ref="D158:D161" si="38">SUM(E158:G158)</f>
        <v>0</v>
      </c>
      <c r="E158" s="23">
        <v>0</v>
      </c>
      <c r="F158" s="23">
        <v>0</v>
      </c>
      <c r="G158" s="23">
        <v>0</v>
      </c>
      <c r="H158" s="22"/>
    </row>
    <row r="159" spans="1:9" ht="15" customHeight="1" x14ac:dyDescent="0.2">
      <c r="A159" s="478"/>
      <c r="B159" s="477"/>
      <c r="C159" s="19" t="s">
        <v>229</v>
      </c>
      <c r="D159" s="11">
        <f t="shared" si="38"/>
        <v>5000</v>
      </c>
      <c r="E159" s="23">
        <v>5000</v>
      </c>
      <c r="F159" s="23">
        <v>0</v>
      </c>
      <c r="G159" s="11">
        <v>0</v>
      </c>
      <c r="H159" s="22"/>
    </row>
    <row r="160" spans="1:9" ht="15" customHeight="1" x14ac:dyDescent="0.2">
      <c r="A160" s="478"/>
      <c r="B160" s="477"/>
      <c r="C160" s="19" t="s">
        <v>10</v>
      </c>
      <c r="D160" s="11">
        <f t="shared" si="38"/>
        <v>0</v>
      </c>
      <c r="E160" s="23">
        <v>0</v>
      </c>
      <c r="F160" s="23">
        <f>5%*F159</f>
        <v>0</v>
      </c>
      <c r="G160" s="23">
        <f>5%*G159</f>
        <v>0</v>
      </c>
      <c r="H160" s="22"/>
    </row>
    <row r="161" spans="1:8" ht="15" customHeight="1" x14ac:dyDescent="0.2">
      <c r="A161" s="478"/>
      <c r="B161" s="477"/>
      <c r="C161" s="19" t="s">
        <v>1</v>
      </c>
      <c r="D161" s="11">
        <f t="shared" si="38"/>
        <v>0</v>
      </c>
      <c r="E161" s="23">
        <v>0</v>
      </c>
      <c r="F161" s="23">
        <v>0</v>
      </c>
      <c r="G161" s="23">
        <v>0</v>
      </c>
      <c r="H161" s="22"/>
    </row>
    <row r="162" spans="1:8" ht="15" customHeight="1" x14ac:dyDescent="0.2">
      <c r="A162" s="478"/>
      <c r="B162" s="477"/>
      <c r="C162" s="5" t="s">
        <v>9</v>
      </c>
      <c r="D162" s="6">
        <f>SUM(D157:D161)</f>
        <v>20000</v>
      </c>
      <c r="E162" s="6">
        <f>SUM(E157:E161)</f>
        <v>5000</v>
      </c>
      <c r="F162" s="6">
        <f>SUM(F157:F161)</f>
        <v>15000</v>
      </c>
      <c r="G162" s="6">
        <f>SUM(G157:G161)</f>
        <v>0</v>
      </c>
      <c r="H162" s="22"/>
    </row>
    <row r="163" spans="1:8" ht="15" customHeight="1" x14ac:dyDescent="0.2">
      <c r="A163" s="478" t="s">
        <v>20</v>
      </c>
      <c r="B163" s="477" t="s">
        <v>95</v>
      </c>
      <c r="C163" s="26" t="s">
        <v>11</v>
      </c>
      <c r="D163" s="11">
        <f>SUM(E163:G163)</f>
        <v>0</v>
      </c>
      <c r="E163" s="23">
        <v>0</v>
      </c>
      <c r="F163" s="23">
        <v>0</v>
      </c>
      <c r="G163" s="23">
        <v>0</v>
      </c>
      <c r="H163" s="22"/>
    </row>
    <row r="164" spans="1:8" ht="15" customHeight="1" x14ac:dyDescent="0.2">
      <c r="A164" s="478"/>
      <c r="B164" s="477"/>
      <c r="C164" s="26" t="s">
        <v>0</v>
      </c>
      <c r="D164" s="11">
        <f t="shared" ref="D164:D167" si="39">SUM(E164:G164)</f>
        <v>0</v>
      </c>
      <c r="E164" s="23">
        <v>0</v>
      </c>
      <c r="F164" s="23">
        <v>0</v>
      </c>
      <c r="G164" s="23">
        <v>0</v>
      </c>
      <c r="H164" s="22"/>
    </row>
    <row r="165" spans="1:8" ht="15" customHeight="1" x14ac:dyDescent="0.2">
      <c r="A165" s="478"/>
      <c r="B165" s="477"/>
      <c r="C165" s="19" t="s">
        <v>32</v>
      </c>
      <c r="D165" s="11">
        <f t="shared" si="39"/>
        <v>0</v>
      </c>
      <c r="E165" s="23">
        <v>0</v>
      </c>
      <c r="F165" s="23">
        <v>0</v>
      </c>
      <c r="G165" s="11">
        <v>0</v>
      </c>
      <c r="H165" s="22"/>
    </row>
    <row r="166" spans="1:8" ht="15" customHeight="1" x14ac:dyDescent="0.2">
      <c r="A166" s="478"/>
      <c r="B166" s="477"/>
      <c r="C166" s="19" t="s">
        <v>10</v>
      </c>
      <c r="D166" s="11">
        <f t="shared" si="39"/>
        <v>0</v>
      </c>
      <c r="E166" s="23">
        <v>0</v>
      </c>
      <c r="F166" s="23">
        <f>5%*F165</f>
        <v>0</v>
      </c>
      <c r="G166" s="23">
        <f>5%*G165</f>
        <v>0</v>
      </c>
      <c r="H166" s="22"/>
    </row>
    <row r="167" spans="1:8" ht="15" customHeight="1" x14ac:dyDescent="0.2">
      <c r="A167" s="478"/>
      <c r="B167" s="477"/>
      <c r="C167" s="19" t="s">
        <v>1</v>
      </c>
      <c r="D167" s="11">
        <f t="shared" si="39"/>
        <v>0</v>
      </c>
      <c r="E167" s="23">
        <v>0</v>
      </c>
      <c r="F167" s="23">
        <v>0</v>
      </c>
      <c r="G167" s="23">
        <v>0</v>
      </c>
      <c r="H167" s="22"/>
    </row>
    <row r="168" spans="1:8" ht="15" customHeight="1" x14ac:dyDescent="0.2">
      <c r="A168" s="478"/>
      <c r="B168" s="477"/>
      <c r="C168" s="5" t="s">
        <v>9</v>
      </c>
      <c r="D168" s="6">
        <f>SUM(D163:D167)</f>
        <v>0</v>
      </c>
      <c r="E168" s="6">
        <f>SUM(E163:E167)</f>
        <v>0</v>
      </c>
      <c r="F168" s="6">
        <f>SUM(F163:F167)</f>
        <v>0</v>
      </c>
      <c r="G168" s="6">
        <f>SUM(G163:G167)</f>
        <v>0</v>
      </c>
      <c r="H168" s="22"/>
    </row>
    <row r="169" spans="1:8" ht="15" customHeight="1" x14ac:dyDescent="0.2">
      <c r="A169" s="478" t="s">
        <v>22</v>
      </c>
      <c r="B169" s="477" t="s">
        <v>87</v>
      </c>
      <c r="C169" s="26" t="s">
        <v>11</v>
      </c>
      <c r="D169" s="11">
        <f>SUM(E169:G169)</f>
        <v>0</v>
      </c>
      <c r="E169" s="23">
        <v>0</v>
      </c>
      <c r="F169" s="23">
        <v>0</v>
      </c>
      <c r="G169" s="23">
        <v>0</v>
      </c>
      <c r="H169" s="22"/>
    </row>
    <row r="170" spans="1:8" ht="15" customHeight="1" x14ac:dyDescent="0.2">
      <c r="A170" s="478"/>
      <c r="B170" s="477"/>
      <c r="C170" s="26" t="s">
        <v>0</v>
      </c>
      <c r="D170" s="11">
        <f t="shared" ref="D170:D173" si="40">SUM(E170:G170)</f>
        <v>0</v>
      </c>
      <c r="E170" s="23">
        <v>0</v>
      </c>
      <c r="F170" s="23">
        <v>0</v>
      </c>
      <c r="G170" s="23">
        <v>0</v>
      </c>
      <c r="H170" s="22"/>
    </row>
    <row r="171" spans="1:8" ht="15" customHeight="1" x14ac:dyDescent="0.2">
      <c r="A171" s="478"/>
      <c r="B171" s="477"/>
      <c r="C171" s="19" t="s">
        <v>32</v>
      </c>
      <c r="D171" s="11">
        <f t="shared" si="40"/>
        <v>0</v>
      </c>
      <c r="E171" s="23">
        <v>0</v>
      </c>
      <c r="F171" s="23">
        <v>0</v>
      </c>
      <c r="G171" s="11">
        <v>0</v>
      </c>
      <c r="H171" s="22"/>
    </row>
    <row r="172" spans="1:8" ht="15" customHeight="1" x14ac:dyDescent="0.2">
      <c r="A172" s="478"/>
      <c r="B172" s="477"/>
      <c r="C172" s="19" t="s">
        <v>10</v>
      </c>
      <c r="D172" s="11">
        <f t="shared" si="40"/>
        <v>0</v>
      </c>
      <c r="E172" s="23">
        <v>0</v>
      </c>
      <c r="F172" s="23">
        <f>5%*F171</f>
        <v>0</v>
      </c>
      <c r="G172" s="23">
        <f>5%*G171</f>
        <v>0</v>
      </c>
      <c r="H172" s="22"/>
    </row>
    <row r="173" spans="1:8" ht="15" customHeight="1" x14ac:dyDescent="0.2">
      <c r="A173" s="478"/>
      <c r="B173" s="477"/>
      <c r="C173" s="19" t="s">
        <v>1</v>
      </c>
      <c r="D173" s="11">
        <f t="shared" si="40"/>
        <v>0</v>
      </c>
      <c r="E173" s="23">
        <v>0</v>
      </c>
      <c r="F173" s="23">
        <v>0</v>
      </c>
      <c r="G173" s="23">
        <v>0</v>
      </c>
      <c r="H173" s="22"/>
    </row>
    <row r="174" spans="1:8" ht="15" customHeight="1" x14ac:dyDescent="0.2">
      <c r="A174" s="478"/>
      <c r="B174" s="477"/>
      <c r="C174" s="5" t="s">
        <v>9</v>
      </c>
      <c r="D174" s="6">
        <f>SUM(D169:D173)</f>
        <v>0</v>
      </c>
      <c r="E174" s="6">
        <f>SUM(E168:E173)</f>
        <v>0</v>
      </c>
      <c r="F174" s="6">
        <f>SUM(F169:F173)</f>
        <v>0</v>
      </c>
      <c r="G174" s="6">
        <f>SUM(G169:G173)</f>
        <v>0</v>
      </c>
      <c r="H174" s="22"/>
    </row>
    <row r="175" spans="1:8" ht="15" customHeight="1" x14ac:dyDescent="0.2">
      <c r="A175" s="478" t="s">
        <v>24</v>
      </c>
      <c r="B175" s="477" t="s">
        <v>80</v>
      </c>
      <c r="C175" s="26" t="s">
        <v>11</v>
      </c>
      <c r="D175" s="11">
        <f>SUM(E175:G175)</f>
        <v>0</v>
      </c>
      <c r="E175" s="23">
        <v>0</v>
      </c>
      <c r="F175" s="23">
        <v>0</v>
      </c>
      <c r="G175" s="23">
        <v>0</v>
      </c>
      <c r="H175" s="22"/>
    </row>
    <row r="176" spans="1:8" ht="15" customHeight="1" x14ac:dyDescent="0.2">
      <c r="A176" s="478"/>
      <c r="B176" s="477"/>
      <c r="C176" s="26" t="s">
        <v>0</v>
      </c>
      <c r="D176" s="11">
        <f t="shared" ref="D176:D179" si="41">SUM(E176:G176)</f>
        <v>0</v>
      </c>
      <c r="E176" s="23">
        <v>0</v>
      </c>
      <c r="F176" s="23">
        <v>0</v>
      </c>
      <c r="G176" s="23">
        <v>0</v>
      </c>
      <c r="H176" s="22"/>
    </row>
    <row r="177" spans="1:8" ht="15" customHeight="1" x14ac:dyDescent="0.2">
      <c r="A177" s="478"/>
      <c r="B177" s="477"/>
      <c r="C177" s="19" t="s">
        <v>32</v>
      </c>
      <c r="D177" s="11">
        <f t="shared" si="41"/>
        <v>0</v>
      </c>
      <c r="E177" s="23">
        <v>0</v>
      </c>
      <c r="F177" s="23">
        <v>0</v>
      </c>
      <c r="G177" s="11">
        <v>0</v>
      </c>
      <c r="H177" s="22"/>
    </row>
    <row r="178" spans="1:8" ht="15" customHeight="1" x14ac:dyDescent="0.2">
      <c r="A178" s="478"/>
      <c r="B178" s="477"/>
      <c r="C178" s="19" t="s">
        <v>10</v>
      </c>
      <c r="D178" s="11">
        <f t="shared" si="41"/>
        <v>0</v>
      </c>
      <c r="E178" s="23">
        <v>0</v>
      </c>
      <c r="F178" s="23">
        <f>5%*F177</f>
        <v>0</v>
      </c>
      <c r="G178" s="23">
        <f>5%*G177</f>
        <v>0</v>
      </c>
      <c r="H178" s="22"/>
    </row>
    <row r="179" spans="1:8" ht="15" customHeight="1" x14ac:dyDescent="0.2">
      <c r="A179" s="478"/>
      <c r="B179" s="477"/>
      <c r="C179" s="19" t="s">
        <v>1</v>
      </c>
      <c r="D179" s="11">
        <f t="shared" si="41"/>
        <v>0</v>
      </c>
      <c r="E179" s="23">
        <v>0</v>
      </c>
      <c r="F179" s="23">
        <v>0</v>
      </c>
      <c r="G179" s="23">
        <v>0</v>
      </c>
      <c r="H179" s="22"/>
    </row>
    <row r="180" spans="1:8" ht="15" customHeight="1" x14ac:dyDescent="0.2">
      <c r="A180" s="478"/>
      <c r="B180" s="477"/>
      <c r="C180" s="5" t="s">
        <v>9</v>
      </c>
      <c r="D180" s="6">
        <f>SUM(D175:D179)</f>
        <v>0</v>
      </c>
      <c r="E180" s="6">
        <f>SUM(E174:E179)</f>
        <v>0</v>
      </c>
      <c r="F180" s="6">
        <f>SUM(F175:F179)</f>
        <v>0</v>
      </c>
      <c r="G180" s="6">
        <f>SUM(G175:G179)</f>
        <v>0</v>
      </c>
      <c r="H180" s="22"/>
    </row>
    <row r="181" spans="1:8" ht="15" customHeight="1" x14ac:dyDescent="0.2">
      <c r="A181" s="478" t="s">
        <v>64</v>
      </c>
      <c r="B181" s="477" t="s">
        <v>86</v>
      </c>
      <c r="C181" s="26" t="s">
        <v>11</v>
      </c>
      <c r="D181" s="11">
        <f>SUM(E181:G181)</f>
        <v>15000</v>
      </c>
      <c r="E181" s="23">
        <v>0</v>
      </c>
      <c r="F181" s="23">
        <v>15000</v>
      </c>
      <c r="G181" s="23">
        <v>0</v>
      </c>
      <c r="H181" s="22"/>
    </row>
    <row r="182" spans="1:8" ht="15" customHeight="1" x14ac:dyDescent="0.2">
      <c r="A182" s="478"/>
      <c r="B182" s="477"/>
      <c r="C182" s="26" t="s">
        <v>0</v>
      </c>
      <c r="D182" s="11">
        <f t="shared" ref="D182:D185" si="42">SUM(E182:G182)</f>
        <v>0</v>
      </c>
      <c r="E182" s="23">
        <v>0</v>
      </c>
      <c r="F182" s="23">
        <v>0</v>
      </c>
      <c r="G182" s="23">
        <v>0</v>
      </c>
      <c r="H182" s="22"/>
    </row>
    <row r="183" spans="1:8" ht="15" customHeight="1" x14ac:dyDescent="0.2">
      <c r="A183" s="478"/>
      <c r="B183" s="477"/>
      <c r="C183" s="19" t="s">
        <v>32</v>
      </c>
      <c r="D183" s="11">
        <f t="shared" si="42"/>
        <v>0</v>
      </c>
      <c r="E183" s="23">
        <v>0</v>
      </c>
      <c r="F183" s="23">
        <v>0</v>
      </c>
      <c r="G183" s="11">
        <v>0</v>
      </c>
      <c r="H183" s="22"/>
    </row>
    <row r="184" spans="1:8" ht="15" customHeight="1" x14ac:dyDescent="0.2">
      <c r="A184" s="478"/>
      <c r="B184" s="477"/>
      <c r="C184" s="19" t="s">
        <v>10</v>
      </c>
      <c r="D184" s="11">
        <f t="shared" si="42"/>
        <v>0</v>
      </c>
      <c r="E184" s="23">
        <v>0</v>
      </c>
      <c r="F184" s="23">
        <f>5%*F183</f>
        <v>0</v>
      </c>
      <c r="G184" s="23">
        <f>5%*G183</f>
        <v>0</v>
      </c>
      <c r="H184" s="22"/>
    </row>
    <row r="185" spans="1:8" ht="15" customHeight="1" x14ac:dyDescent="0.2">
      <c r="A185" s="478"/>
      <c r="B185" s="477"/>
      <c r="C185" s="19" t="s">
        <v>1</v>
      </c>
      <c r="D185" s="11">
        <f t="shared" si="42"/>
        <v>0</v>
      </c>
      <c r="E185" s="11">
        <v>0</v>
      </c>
      <c r="F185" s="11">
        <v>0</v>
      </c>
      <c r="G185" s="11">
        <f>ROUND(F185+8%*F185,-2)</f>
        <v>0</v>
      </c>
      <c r="H185" s="22"/>
    </row>
    <row r="186" spans="1:8" ht="15" customHeight="1" x14ac:dyDescent="0.2">
      <c r="A186" s="478"/>
      <c r="B186" s="477"/>
      <c r="C186" s="5" t="s">
        <v>9</v>
      </c>
      <c r="D186" s="6">
        <f>SUM(D181:D185)</f>
        <v>15000</v>
      </c>
      <c r="E186" s="6">
        <f>SUM(E180:E185)</f>
        <v>0</v>
      </c>
      <c r="F186" s="6">
        <f>SUM(F181:F185)</f>
        <v>15000</v>
      </c>
      <c r="G186" s="6">
        <f>SUM(G181:G185)</f>
        <v>0</v>
      </c>
      <c r="H186" s="22"/>
    </row>
    <row r="187" spans="1:8" ht="15" customHeight="1" x14ac:dyDescent="0.2">
      <c r="A187" s="478" t="s">
        <v>65</v>
      </c>
      <c r="B187" s="477" t="s">
        <v>79</v>
      </c>
      <c r="C187" s="26" t="s">
        <v>11</v>
      </c>
      <c r="D187" s="11">
        <f>SUM(E187:G187)</f>
        <v>15000</v>
      </c>
      <c r="E187" s="23">
        <v>0</v>
      </c>
      <c r="F187" s="23">
        <v>15000</v>
      </c>
      <c r="G187" s="23">
        <v>0</v>
      </c>
      <c r="H187" s="22"/>
    </row>
    <row r="188" spans="1:8" ht="15" customHeight="1" x14ac:dyDescent="0.2">
      <c r="A188" s="478"/>
      <c r="B188" s="477"/>
      <c r="C188" s="26" t="s">
        <v>0</v>
      </c>
      <c r="D188" s="11">
        <f t="shared" ref="D188:D191" si="43">SUM(E188:G188)</f>
        <v>0</v>
      </c>
      <c r="E188" s="23">
        <v>0</v>
      </c>
      <c r="F188" s="23">
        <v>0</v>
      </c>
      <c r="G188" s="23">
        <v>0</v>
      </c>
      <c r="H188" s="22"/>
    </row>
    <row r="189" spans="1:8" ht="15" customHeight="1" x14ac:dyDescent="0.2">
      <c r="A189" s="478"/>
      <c r="B189" s="477"/>
      <c r="C189" s="19" t="s">
        <v>32</v>
      </c>
      <c r="D189" s="11">
        <f t="shared" si="43"/>
        <v>0</v>
      </c>
      <c r="E189" s="23">
        <v>0</v>
      </c>
      <c r="F189" s="23">
        <v>0</v>
      </c>
      <c r="G189" s="11">
        <v>0</v>
      </c>
      <c r="H189" s="22"/>
    </row>
    <row r="190" spans="1:8" ht="15" customHeight="1" x14ac:dyDescent="0.2">
      <c r="A190" s="478"/>
      <c r="B190" s="477"/>
      <c r="C190" s="19" t="s">
        <v>10</v>
      </c>
      <c r="D190" s="11">
        <f t="shared" si="43"/>
        <v>0</v>
      </c>
      <c r="E190" s="23">
        <v>0</v>
      </c>
      <c r="F190" s="23">
        <f>5%*F189</f>
        <v>0</v>
      </c>
      <c r="G190" s="23">
        <f>5%*G189</f>
        <v>0</v>
      </c>
      <c r="H190" s="22"/>
    </row>
    <row r="191" spans="1:8" ht="15" customHeight="1" x14ac:dyDescent="0.2">
      <c r="A191" s="478"/>
      <c r="B191" s="477"/>
      <c r="C191" s="19" t="s">
        <v>1</v>
      </c>
      <c r="D191" s="11">
        <f t="shared" si="43"/>
        <v>0</v>
      </c>
      <c r="E191" s="23">
        <v>0</v>
      </c>
      <c r="F191" s="23">
        <v>0</v>
      </c>
      <c r="G191" s="23">
        <v>0</v>
      </c>
      <c r="H191" s="22"/>
    </row>
    <row r="192" spans="1:8" ht="15" customHeight="1" x14ac:dyDescent="0.2">
      <c r="A192" s="478"/>
      <c r="B192" s="477"/>
      <c r="C192" s="5" t="s">
        <v>9</v>
      </c>
      <c r="D192" s="6">
        <f>SUM(D187:D191)</f>
        <v>15000</v>
      </c>
      <c r="E192" s="6">
        <f>SUM(E186:E191)</f>
        <v>0</v>
      </c>
      <c r="F192" s="6">
        <f>SUM(F187:F191)</f>
        <v>15000</v>
      </c>
      <c r="G192" s="6">
        <f>SUM(G187:G191)</f>
        <v>0</v>
      </c>
      <c r="H192" s="22"/>
    </row>
    <row r="193" spans="1:8" ht="15" customHeight="1" x14ac:dyDescent="0.2">
      <c r="A193" s="478" t="s">
        <v>67</v>
      </c>
      <c r="B193" s="477" t="s">
        <v>81</v>
      </c>
      <c r="C193" s="26" t="s">
        <v>11</v>
      </c>
      <c r="D193" s="11">
        <f>SUM(E193:G193)</f>
        <v>0</v>
      </c>
      <c r="E193" s="23">
        <v>0</v>
      </c>
      <c r="F193" s="23">
        <v>0</v>
      </c>
      <c r="G193" s="23">
        <v>0</v>
      </c>
      <c r="H193" s="22"/>
    </row>
    <row r="194" spans="1:8" ht="15" customHeight="1" x14ac:dyDescent="0.2">
      <c r="A194" s="478"/>
      <c r="B194" s="477"/>
      <c r="C194" s="26" t="s">
        <v>0</v>
      </c>
      <c r="D194" s="11">
        <f t="shared" ref="D194:D197" si="44">SUM(E194:G194)</f>
        <v>0</v>
      </c>
      <c r="E194" s="23">
        <v>0</v>
      </c>
      <c r="F194" s="23">
        <v>0</v>
      </c>
      <c r="G194" s="23">
        <v>0</v>
      </c>
      <c r="H194" s="22"/>
    </row>
    <row r="195" spans="1:8" ht="15" customHeight="1" x14ac:dyDescent="0.2">
      <c r="A195" s="478"/>
      <c r="B195" s="477"/>
      <c r="C195" s="19" t="s">
        <v>32</v>
      </c>
      <c r="D195" s="11">
        <f t="shared" si="44"/>
        <v>0</v>
      </c>
      <c r="E195" s="23">
        <v>0</v>
      </c>
      <c r="F195" s="23">
        <v>0</v>
      </c>
      <c r="G195" s="11">
        <v>0</v>
      </c>
      <c r="H195" s="22"/>
    </row>
    <row r="196" spans="1:8" ht="15" customHeight="1" x14ac:dyDescent="0.2">
      <c r="A196" s="478"/>
      <c r="B196" s="477"/>
      <c r="C196" s="19" t="s">
        <v>10</v>
      </c>
      <c r="D196" s="11">
        <f t="shared" si="44"/>
        <v>0</v>
      </c>
      <c r="E196" s="23">
        <v>0</v>
      </c>
      <c r="F196" s="23">
        <f>5%*F195</f>
        <v>0</v>
      </c>
      <c r="G196" s="23">
        <f>5%*G195</f>
        <v>0</v>
      </c>
      <c r="H196" s="22"/>
    </row>
    <row r="197" spans="1:8" ht="15" customHeight="1" x14ac:dyDescent="0.2">
      <c r="A197" s="478"/>
      <c r="B197" s="477"/>
      <c r="C197" s="19" t="s">
        <v>1</v>
      </c>
      <c r="D197" s="11">
        <f t="shared" si="44"/>
        <v>5000</v>
      </c>
      <c r="E197" s="23">
        <v>0</v>
      </c>
      <c r="F197" s="23">
        <v>0</v>
      </c>
      <c r="G197" s="23">
        <v>5000</v>
      </c>
      <c r="H197" s="22"/>
    </row>
    <row r="198" spans="1:8" ht="15" customHeight="1" x14ac:dyDescent="0.2">
      <c r="A198" s="478"/>
      <c r="B198" s="477"/>
      <c r="C198" s="5" t="s">
        <v>9</v>
      </c>
      <c r="D198" s="6">
        <f>SUM(D193:D197)</f>
        <v>5000</v>
      </c>
      <c r="E198" s="6">
        <f>SUM(E193:E197)</f>
        <v>0</v>
      </c>
      <c r="F198" s="6">
        <f>SUM(F193:F197)</f>
        <v>0</v>
      </c>
      <c r="G198" s="6">
        <f>SUM(G193:G197)</f>
        <v>5000</v>
      </c>
      <c r="H198" s="22"/>
    </row>
    <row r="199" spans="1:8" ht="15" customHeight="1" x14ac:dyDescent="0.2">
      <c r="A199" s="478" t="s">
        <v>70</v>
      </c>
      <c r="B199" s="477" t="s">
        <v>82</v>
      </c>
      <c r="C199" s="26" t="s">
        <v>11</v>
      </c>
      <c r="D199" s="11">
        <f>SUM(E199:G199)</f>
        <v>0</v>
      </c>
      <c r="E199" s="23">
        <v>0</v>
      </c>
      <c r="F199" s="23">
        <v>0</v>
      </c>
      <c r="G199" s="23">
        <v>0</v>
      </c>
      <c r="H199" s="22"/>
    </row>
    <row r="200" spans="1:8" ht="15" customHeight="1" x14ac:dyDescent="0.2">
      <c r="A200" s="478"/>
      <c r="B200" s="477"/>
      <c r="C200" s="26" t="s">
        <v>0</v>
      </c>
      <c r="D200" s="11">
        <f t="shared" ref="D200:D203" si="45">SUM(E200:G200)</f>
        <v>0</v>
      </c>
      <c r="E200" s="23">
        <v>0</v>
      </c>
      <c r="F200" s="23">
        <v>0</v>
      </c>
      <c r="G200" s="23">
        <v>0</v>
      </c>
      <c r="H200" s="22"/>
    </row>
    <row r="201" spans="1:8" ht="15" customHeight="1" x14ac:dyDescent="0.2">
      <c r="A201" s="478"/>
      <c r="B201" s="477"/>
      <c r="C201" s="19" t="s">
        <v>32</v>
      </c>
      <c r="D201" s="11">
        <f t="shared" si="45"/>
        <v>0</v>
      </c>
      <c r="E201" s="23">
        <v>0</v>
      </c>
      <c r="F201" s="23">
        <v>0</v>
      </c>
      <c r="G201" s="11">
        <v>0</v>
      </c>
      <c r="H201" s="22"/>
    </row>
    <row r="202" spans="1:8" ht="15" customHeight="1" x14ac:dyDescent="0.2">
      <c r="A202" s="478"/>
      <c r="B202" s="477"/>
      <c r="C202" s="19" t="s">
        <v>10</v>
      </c>
      <c r="D202" s="11">
        <f t="shared" si="45"/>
        <v>0</v>
      </c>
      <c r="E202" s="23">
        <v>0</v>
      </c>
      <c r="F202" s="23">
        <f>5%*F201</f>
        <v>0</v>
      </c>
      <c r="G202" s="23">
        <f>5%*G201</f>
        <v>0</v>
      </c>
      <c r="H202" s="22"/>
    </row>
    <row r="203" spans="1:8" ht="15" customHeight="1" x14ac:dyDescent="0.2">
      <c r="A203" s="478"/>
      <c r="B203" s="477"/>
      <c r="C203" s="19" t="s">
        <v>1</v>
      </c>
      <c r="D203" s="11">
        <f t="shared" si="45"/>
        <v>0</v>
      </c>
      <c r="E203" s="23">
        <v>0</v>
      </c>
      <c r="F203" s="23">
        <v>0</v>
      </c>
      <c r="G203" s="23">
        <v>0</v>
      </c>
      <c r="H203" s="22"/>
    </row>
    <row r="204" spans="1:8" ht="15" customHeight="1" x14ac:dyDescent="0.2">
      <c r="A204" s="478"/>
      <c r="B204" s="477"/>
      <c r="C204" s="5" t="s">
        <v>9</v>
      </c>
      <c r="D204" s="6">
        <f>SUM(D199:D203)</f>
        <v>0</v>
      </c>
      <c r="E204" s="6">
        <f>SUM(E199:E203)</f>
        <v>0</v>
      </c>
      <c r="F204" s="6">
        <f t="shared" ref="F204:G204" si="46">SUM(F199:F203)</f>
        <v>0</v>
      </c>
      <c r="G204" s="6">
        <f t="shared" si="46"/>
        <v>0</v>
      </c>
      <c r="H204" s="22"/>
    </row>
    <row r="205" spans="1:8" ht="15" customHeight="1" x14ac:dyDescent="0.2">
      <c r="A205" s="478" t="s">
        <v>71</v>
      </c>
      <c r="B205" s="477" t="s">
        <v>83</v>
      </c>
      <c r="C205" s="26" t="s">
        <v>11</v>
      </c>
      <c r="D205" s="11">
        <f>SUM(E205:G205)</f>
        <v>15000</v>
      </c>
      <c r="E205" s="23">
        <v>0</v>
      </c>
      <c r="F205" s="23">
        <v>15000</v>
      </c>
      <c r="G205" s="23">
        <v>0</v>
      </c>
      <c r="H205" s="22"/>
    </row>
    <row r="206" spans="1:8" ht="15" customHeight="1" x14ac:dyDescent="0.2">
      <c r="A206" s="478"/>
      <c r="B206" s="477"/>
      <c r="C206" s="26" t="s">
        <v>0</v>
      </c>
      <c r="D206" s="11">
        <f t="shared" ref="D206:D209" si="47">SUM(E206:G206)</f>
        <v>70000</v>
      </c>
      <c r="E206" s="23">
        <v>0</v>
      </c>
      <c r="F206" s="23">
        <v>70000</v>
      </c>
      <c r="G206" s="23">
        <v>0</v>
      </c>
      <c r="H206" s="22"/>
    </row>
    <row r="207" spans="1:8" ht="15" customHeight="1" x14ac:dyDescent="0.2">
      <c r="A207" s="478"/>
      <c r="B207" s="477"/>
      <c r="C207" s="19" t="s">
        <v>32</v>
      </c>
      <c r="D207" s="11">
        <f t="shared" si="47"/>
        <v>0</v>
      </c>
      <c r="E207" s="23">
        <v>0</v>
      </c>
      <c r="F207" s="23">
        <v>0</v>
      </c>
      <c r="G207" s="11">
        <v>0</v>
      </c>
      <c r="H207" s="22"/>
    </row>
    <row r="208" spans="1:8" ht="15" customHeight="1" x14ac:dyDescent="0.2">
      <c r="A208" s="478"/>
      <c r="B208" s="477"/>
      <c r="C208" s="19" t="s">
        <v>10</v>
      </c>
      <c r="D208" s="11">
        <f t="shared" si="47"/>
        <v>0</v>
      </c>
      <c r="E208" s="23">
        <v>0</v>
      </c>
      <c r="F208" s="23">
        <f>5%*F207</f>
        <v>0</v>
      </c>
      <c r="G208" s="23">
        <f>5%*G207</f>
        <v>0</v>
      </c>
      <c r="H208" s="22"/>
    </row>
    <row r="209" spans="1:8" ht="15" customHeight="1" x14ac:dyDescent="0.2">
      <c r="A209" s="478"/>
      <c r="B209" s="477"/>
      <c r="C209" s="19" t="s">
        <v>1</v>
      </c>
      <c r="D209" s="11">
        <f t="shared" si="47"/>
        <v>5000</v>
      </c>
      <c r="E209" s="23">
        <v>0</v>
      </c>
      <c r="F209" s="23">
        <v>0</v>
      </c>
      <c r="G209" s="23">
        <v>5000</v>
      </c>
      <c r="H209" s="22"/>
    </row>
    <row r="210" spans="1:8" ht="15" customHeight="1" x14ac:dyDescent="0.2">
      <c r="A210" s="478"/>
      <c r="B210" s="477"/>
      <c r="C210" s="5" t="s">
        <v>9</v>
      </c>
      <c r="D210" s="6">
        <f>SUM(D205:D209)</f>
        <v>90000</v>
      </c>
      <c r="E210" s="6">
        <f>SUM(E205:E209)</f>
        <v>0</v>
      </c>
      <c r="F210" s="6">
        <f t="shared" ref="F210:G210" si="48">SUM(F205:F209)</f>
        <v>85000</v>
      </c>
      <c r="G210" s="6">
        <f t="shared" si="48"/>
        <v>5000</v>
      </c>
      <c r="H210" s="22"/>
    </row>
    <row r="211" spans="1:8" ht="15" customHeight="1" x14ac:dyDescent="0.2">
      <c r="A211" s="478" t="s">
        <v>137</v>
      </c>
      <c r="B211" s="477" t="s">
        <v>88</v>
      </c>
      <c r="C211" s="26" t="s">
        <v>11</v>
      </c>
      <c r="D211" s="11">
        <f>SUM(E211:G211)</f>
        <v>0</v>
      </c>
      <c r="E211" s="23">
        <v>0</v>
      </c>
      <c r="F211" s="23">
        <v>0</v>
      </c>
      <c r="G211" s="23">
        <v>0</v>
      </c>
      <c r="H211" s="22"/>
    </row>
    <row r="212" spans="1:8" ht="15" customHeight="1" x14ac:dyDescent="0.2">
      <c r="A212" s="478"/>
      <c r="B212" s="477"/>
      <c r="C212" s="26" t="s">
        <v>0</v>
      </c>
      <c r="D212" s="11">
        <f t="shared" ref="D212:D215" si="49">SUM(E212:G212)</f>
        <v>0</v>
      </c>
      <c r="E212" s="23">
        <v>0</v>
      </c>
      <c r="F212" s="23">
        <v>0</v>
      </c>
      <c r="G212" s="23">
        <v>0</v>
      </c>
      <c r="H212" s="22"/>
    </row>
    <row r="213" spans="1:8" ht="15" customHeight="1" x14ac:dyDescent="0.2">
      <c r="A213" s="478"/>
      <c r="B213" s="477"/>
      <c r="C213" s="19" t="s">
        <v>32</v>
      </c>
      <c r="D213" s="11">
        <f t="shared" si="49"/>
        <v>0</v>
      </c>
      <c r="E213" s="23">
        <v>0</v>
      </c>
      <c r="F213" s="23">
        <v>0</v>
      </c>
      <c r="G213" s="11">
        <v>0</v>
      </c>
      <c r="H213" s="22"/>
    </row>
    <row r="214" spans="1:8" ht="15" customHeight="1" x14ac:dyDescent="0.2">
      <c r="A214" s="478"/>
      <c r="B214" s="477"/>
      <c r="C214" s="19" t="s">
        <v>10</v>
      </c>
      <c r="D214" s="11">
        <f t="shared" si="49"/>
        <v>0</v>
      </c>
      <c r="E214" s="23">
        <v>0</v>
      </c>
      <c r="F214" s="23">
        <f>5%*F213</f>
        <v>0</v>
      </c>
      <c r="G214" s="23">
        <f>5%*G213</f>
        <v>0</v>
      </c>
      <c r="H214" s="22"/>
    </row>
    <row r="215" spans="1:8" ht="15" customHeight="1" x14ac:dyDescent="0.2">
      <c r="A215" s="478"/>
      <c r="B215" s="477"/>
      <c r="C215" s="19" t="s">
        <v>1</v>
      </c>
      <c r="D215" s="11">
        <f t="shared" si="49"/>
        <v>0</v>
      </c>
      <c r="E215" s="23">
        <v>0</v>
      </c>
      <c r="F215" s="23">
        <v>0</v>
      </c>
      <c r="G215" s="23">
        <v>0</v>
      </c>
      <c r="H215" s="22"/>
    </row>
    <row r="216" spans="1:8" ht="15" customHeight="1" x14ac:dyDescent="0.2">
      <c r="A216" s="478"/>
      <c r="B216" s="477"/>
      <c r="C216" s="5" t="s">
        <v>9</v>
      </c>
      <c r="D216" s="6">
        <f>SUM(D211:D215)</f>
        <v>0</v>
      </c>
      <c r="E216" s="6">
        <f>SUM(E211:E215)</f>
        <v>0</v>
      </c>
      <c r="F216" s="6">
        <f>SUM(F211:F215)</f>
        <v>0</v>
      </c>
      <c r="G216" s="6">
        <f>SUM(G211:G215)</f>
        <v>0</v>
      </c>
      <c r="H216" s="22"/>
    </row>
    <row r="217" spans="1:8" ht="15" customHeight="1" x14ac:dyDescent="0.2">
      <c r="A217" s="478" t="s">
        <v>138</v>
      </c>
      <c r="B217" s="477" t="s">
        <v>84</v>
      </c>
      <c r="C217" s="26" t="s">
        <v>11</v>
      </c>
      <c r="D217" s="11">
        <f>SUM(E217:G217)</f>
        <v>10000</v>
      </c>
      <c r="E217" s="23">
        <v>0</v>
      </c>
      <c r="F217" s="23">
        <v>10000</v>
      </c>
      <c r="G217" s="23">
        <v>0</v>
      </c>
      <c r="H217" s="22"/>
    </row>
    <row r="218" spans="1:8" ht="15" customHeight="1" x14ac:dyDescent="0.2">
      <c r="A218" s="478"/>
      <c r="B218" s="477"/>
      <c r="C218" s="26" t="s">
        <v>0</v>
      </c>
      <c r="D218" s="11">
        <f t="shared" ref="D218:D221" si="50">SUM(E218:G218)</f>
        <v>50000</v>
      </c>
      <c r="E218" s="23">
        <v>0</v>
      </c>
      <c r="F218" s="23">
        <v>50000</v>
      </c>
      <c r="G218" s="23">
        <v>0</v>
      </c>
      <c r="H218" s="22"/>
    </row>
    <row r="219" spans="1:8" ht="15" customHeight="1" x14ac:dyDescent="0.2">
      <c r="A219" s="478"/>
      <c r="B219" s="477"/>
      <c r="C219" s="19" t="s">
        <v>32</v>
      </c>
      <c r="D219" s="11">
        <f t="shared" si="50"/>
        <v>0</v>
      </c>
      <c r="E219" s="23">
        <v>0</v>
      </c>
      <c r="F219" s="23">
        <v>0</v>
      </c>
      <c r="G219" s="11">
        <v>0</v>
      </c>
      <c r="H219" s="22"/>
    </row>
    <row r="220" spans="1:8" ht="15" customHeight="1" x14ac:dyDescent="0.2">
      <c r="A220" s="478"/>
      <c r="B220" s="477"/>
      <c r="C220" s="19" t="s">
        <v>10</v>
      </c>
      <c r="D220" s="11">
        <f t="shared" si="50"/>
        <v>0</v>
      </c>
      <c r="E220" s="23">
        <v>0</v>
      </c>
      <c r="F220" s="23">
        <f>5%*F219</f>
        <v>0</v>
      </c>
      <c r="G220" s="23">
        <f>5%*G219</f>
        <v>0</v>
      </c>
      <c r="H220" s="22"/>
    </row>
    <row r="221" spans="1:8" ht="15" customHeight="1" x14ac:dyDescent="0.2">
      <c r="A221" s="478"/>
      <c r="B221" s="477"/>
      <c r="C221" s="19" t="s">
        <v>1</v>
      </c>
      <c r="D221" s="11">
        <f t="shared" si="50"/>
        <v>0</v>
      </c>
      <c r="E221" s="23">
        <v>0</v>
      </c>
      <c r="F221" s="23">
        <v>0</v>
      </c>
      <c r="G221" s="23">
        <v>0</v>
      </c>
      <c r="H221" s="22"/>
    </row>
    <row r="222" spans="1:8" ht="15" customHeight="1" x14ac:dyDescent="0.2">
      <c r="A222" s="478"/>
      <c r="B222" s="477"/>
      <c r="C222" s="5" t="s">
        <v>9</v>
      </c>
      <c r="D222" s="6">
        <f>SUM(D217:D221)</f>
        <v>60000</v>
      </c>
      <c r="E222" s="6">
        <f>SUM(E217:E221)</f>
        <v>0</v>
      </c>
      <c r="F222" s="6">
        <f t="shared" ref="F222:G222" si="51">SUM(F217:F221)</f>
        <v>60000</v>
      </c>
      <c r="G222" s="6">
        <f t="shared" si="51"/>
        <v>0</v>
      </c>
      <c r="H222" s="22"/>
    </row>
    <row r="223" spans="1:8" ht="15" customHeight="1" x14ac:dyDescent="0.2">
      <c r="A223" s="478" t="s">
        <v>139</v>
      </c>
      <c r="B223" s="477" t="s">
        <v>89</v>
      </c>
      <c r="C223" s="26" t="s">
        <v>11</v>
      </c>
      <c r="D223" s="11">
        <f>SUM(E223:G223)</f>
        <v>0</v>
      </c>
      <c r="E223" s="23">
        <v>0</v>
      </c>
      <c r="F223" s="23">
        <v>0</v>
      </c>
      <c r="G223" s="23">
        <v>0</v>
      </c>
      <c r="H223" s="22"/>
    </row>
    <row r="224" spans="1:8" ht="15" customHeight="1" x14ac:dyDescent="0.2">
      <c r="A224" s="478"/>
      <c r="B224" s="477"/>
      <c r="C224" s="26" t="s">
        <v>0</v>
      </c>
      <c r="D224" s="11">
        <f t="shared" ref="D224:D227" si="52">SUM(E224:G224)</f>
        <v>0</v>
      </c>
      <c r="E224" s="23">
        <v>0</v>
      </c>
      <c r="F224" s="23">
        <v>0</v>
      </c>
      <c r="G224" s="23">
        <v>0</v>
      </c>
      <c r="H224" s="22"/>
    </row>
    <row r="225" spans="1:8" ht="15" customHeight="1" x14ac:dyDescent="0.2">
      <c r="A225" s="478"/>
      <c r="B225" s="477"/>
      <c r="C225" s="19" t="s">
        <v>32</v>
      </c>
      <c r="D225" s="11">
        <f t="shared" si="52"/>
        <v>0</v>
      </c>
      <c r="E225" s="23">
        <v>0</v>
      </c>
      <c r="F225" s="23">
        <v>0</v>
      </c>
      <c r="G225" s="11">
        <v>0</v>
      </c>
      <c r="H225" s="22"/>
    </row>
    <row r="226" spans="1:8" ht="15" customHeight="1" x14ac:dyDescent="0.2">
      <c r="A226" s="478"/>
      <c r="B226" s="477"/>
      <c r="C226" s="19" t="s">
        <v>10</v>
      </c>
      <c r="D226" s="11">
        <f t="shared" si="52"/>
        <v>0</v>
      </c>
      <c r="E226" s="23">
        <v>0</v>
      </c>
      <c r="F226" s="23">
        <f>5%*F225</f>
        <v>0</v>
      </c>
      <c r="G226" s="23">
        <f>5%*G225</f>
        <v>0</v>
      </c>
      <c r="H226" s="22"/>
    </row>
    <row r="227" spans="1:8" ht="15" customHeight="1" x14ac:dyDescent="0.2">
      <c r="A227" s="478"/>
      <c r="B227" s="477"/>
      <c r="C227" s="19" t="s">
        <v>1</v>
      </c>
      <c r="D227" s="11">
        <f t="shared" si="52"/>
        <v>0</v>
      </c>
      <c r="E227" s="23">
        <v>0</v>
      </c>
      <c r="F227" s="23">
        <v>0</v>
      </c>
      <c r="G227" s="23">
        <v>0</v>
      </c>
      <c r="H227" s="22"/>
    </row>
    <row r="228" spans="1:8" ht="15" customHeight="1" x14ac:dyDescent="0.2">
      <c r="A228" s="478"/>
      <c r="B228" s="477"/>
      <c r="C228" s="5" t="s">
        <v>9</v>
      </c>
      <c r="D228" s="6">
        <f>SUM(D223:D227)</f>
        <v>0</v>
      </c>
      <c r="E228" s="6">
        <f>SUM(E223:E227)</f>
        <v>0</v>
      </c>
      <c r="F228" s="6">
        <f t="shared" ref="F228:G228" si="53">SUM(F223:F227)</f>
        <v>0</v>
      </c>
      <c r="G228" s="6">
        <f t="shared" si="53"/>
        <v>0</v>
      </c>
      <c r="H228" s="22"/>
    </row>
    <row r="229" spans="1:8" ht="15" customHeight="1" x14ac:dyDescent="0.2">
      <c r="A229" s="478" t="s">
        <v>140</v>
      </c>
      <c r="B229" s="477" t="s">
        <v>85</v>
      </c>
      <c r="C229" s="26" t="s">
        <v>11</v>
      </c>
      <c r="D229" s="11">
        <f>SUM(E229:G229)</f>
        <v>0</v>
      </c>
      <c r="E229" s="23">
        <v>0</v>
      </c>
      <c r="F229" s="23">
        <v>0</v>
      </c>
      <c r="G229" s="23">
        <v>0</v>
      </c>
      <c r="H229" s="22"/>
    </row>
    <row r="230" spans="1:8" ht="15" customHeight="1" x14ac:dyDescent="0.2">
      <c r="A230" s="478"/>
      <c r="B230" s="477"/>
      <c r="C230" s="26" t="s">
        <v>0</v>
      </c>
      <c r="D230" s="11">
        <f t="shared" ref="D230:D233" si="54">SUM(E230:G230)</f>
        <v>0</v>
      </c>
      <c r="E230" s="23">
        <v>0</v>
      </c>
      <c r="F230" s="23">
        <v>0</v>
      </c>
      <c r="G230" s="23">
        <v>0</v>
      </c>
      <c r="H230" s="22"/>
    </row>
    <row r="231" spans="1:8" ht="15" customHeight="1" x14ac:dyDescent="0.2">
      <c r="A231" s="478"/>
      <c r="B231" s="477"/>
      <c r="C231" s="19" t="s">
        <v>32</v>
      </c>
      <c r="D231" s="11">
        <f t="shared" si="54"/>
        <v>0</v>
      </c>
      <c r="E231" s="23">
        <v>0</v>
      </c>
      <c r="F231" s="23">
        <v>0</v>
      </c>
      <c r="G231" s="11">
        <v>0</v>
      </c>
      <c r="H231" s="22"/>
    </row>
    <row r="232" spans="1:8" ht="15" customHeight="1" x14ac:dyDescent="0.2">
      <c r="A232" s="478"/>
      <c r="B232" s="477"/>
      <c r="C232" s="19" t="s">
        <v>10</v>
      </c>
      <c r="D232" s="11">
        <f t="shared" si="54"/>
        <v>0</v>
      </c>
      <c r="E232" s="23">
        <v>0</v>
      </c>
      <c r="F232" s="23">
        <f>5%*F231</f>
        <v>0</v>
      </c>
      <c r="G232" s="23">
        <f>5%*G231</f>
        <v>0</v>
      </c>
      <c r="H232" s="22"/>
    </row>
    <row r="233" spans="1:8" ht="15" customHeight="1" x14ac:dyDescent="0.2">
      <c r="A233" s="478"/>
      <c r="B233" s="477"/>
      <c r="C233" s="19" t="s">
        <v>1</v>
      </c>
      <c r="D233" s="11">
        <f t="shared" si="54"/>
        <v>0</v>
      </c>
      <c r="E233" s="23">
        <v>0</v>
      </c>
      <c r="F233" s="23">
        <v>0</v>
      </c>
      <c r="G233" s="23">
        <v>0</v>
      </c>
      <c r="H233" s="22"/>
    </row>
    <row r="234" spans="1:8" ht="15" customHeight="1" x14ac:dyDescent="0.2">
      <c r="A234" s="478"/>
      <c r="B234" s="477"/>
      <c r="C234" s="5" t="s">
        <v>9</v>
      </c>
      <c r="D234" s="6">
        <f>SUM(D229:D233)</f>
        <v>0</v>
      </c>
      <c r="E234" s="6">
        <f>SUM(E229:E233)</f>
        <v>0</v>
      </c>
      <c r="F234" s="6">
        <f t="shared" ref="F234:G234" si="55">SUM(F229:F233)</f>
        <v>0</v>
      </c>
      <c r="G234" s="6">
        <f t="shared" si="55"/>
        <v>0</v>
      </c>
      <c r="H234" s="22"/>
    </row>
    <row r="235" spans="1:8" ht="15" customHeight="1" x14ac:dyDescent="0.2">
      <c r="A235" s="478" t="s">
        <v>141</v>
      </c>
      <c r="B235" s="477" t="s">
        <v>90</v>
      </c>
      <c r="C235" s="26" t="s">
        <v>11</v>
      </c>
      <c r="D235" s="11">
        <f>SUM(E235:G235)</f>
        <v>0</v>
      </c>
      <c r="E235" s="23">
        <v>0</v>
      </c>
      <c r="F235" s="23">
        <v>0</v>
      </c>
      <c r="G235" s="23">
        <v>0</v>
      </c>
      <c r="H235" s="22"/>
    </row>
    <row r="236" spans="1:8" ht="15" customHeight="1" x14ac:dyDescent="0.2">
      <c r="A236" s="478"/>
      <c r="B236" s="477"/>
      <c r="C236" s="26" t="s">
        <v>0</v>
      </c>
      <c r="D236" s="11">
        <f t="shared" ref="D236:D239" si="56">SUM(E236:G236)</f>
        <v>0</v>
      </c>
      <c r="E236" s="23">
        <v>0</v>
      </c>
      <c r="F236" s="23">
        <v>0</v>
      </c>
      <c r="G236" s="23">
        <v>0</v>
      </c>
      <c r="H236" s="22"/>
    </row>
    <row r="237" spans="1:8" ht="15" customHeight="1" x14ac:dyDescent="0.2">
      <c r="A237" s="478"/>
      <c r="B237" s="477"/>
      <c r="C237" s="19" t="s">
        <v>32</v>
      </c>
      <c r="D237" s="11">
        <f t="shared" si="56"/>
        <v>0</v>
      </c>
      <c r="E237" s="23">
        <v>0</v>
      </c>
      <c r="F237" s="23">
        <v>0</v>
      </c>
      <c r="G237" s="11">
        <v>0</v>
      </c>
      <c r="H237" s="22"/>
    </row>
    <row r="238" spans="1:8" ht="15" customHeight="1" x14ac:dyDescent="0.2">
      <c r="A238" s="478"/>
      <c r="B238" s="477"/>
      <c r="C238" s="19" t="s">
        <v>10</v>
      </c>
      <c r="D238" s="11">
        <f t="shared" si="56"/>
        <v>0</v>
      </c>
      <c r="E238" s="23">
        <v>0</v>
      </c>
      <c r="F238" s="23">
        <f>5%*F237</f>
        <v>0</v>
      </c>
      <c r="G238" s="23">
        <f>5%*G237</f>
        <v>0</v>
      </c>
      <c r="H238" s="22"/>
    </row>
    <row r="239" spans="1:8" ht="15" customHeight="1" x14ac:dyDescent="0.2">
      <c r="A239" s="478"/>
      <c r="B239" s="477"/>
      <c r="C239" s="19" t="s">
        <v>1</v>
      </c>
      <c r="D239" s="11">
        <f t="shared" si="56"/>
        <v>0</v>
      </c>
      <c r="E239" s="23">
        <v>0</v>
      </c>
      <c r="F239" s="23">
        <v>0</v>
      </c>
      <c r="G239" s="23">
        <v>0</v>
      </c>
      <c r="H239" s="22"/>
    </row>
    <row r="240" spans="1:8" ht="15" customHeight="1" x14ac:dyDescent="0.2">
      <c r="A240" s="478"/>
      <c r="B240" s="477"/>
      <c r="C240" s="5" t="s">
        <v>9</v>
      </c>
      <c r="D240" s="6">
        <f>SUM(D235:D239)</f>
        <v>0</v>
      </c>
      <c r="E240" s="6">
        <f>SUM(E235:E239)</f>
        <v>0</v>
      </c>
      <c r="F240" s="6">
        <f>SUM(F235:F239)</f>
        <v>0</v>
      </c>
      <c r="G240" s="6">
        <f>SUM(G235:G239)</f>
        <v>0</v>
      </c>
      <c r="H240" s="22"/>
    </row>
    <row r="241" spans="1:8" ht="15" customHeight="1" x14ac:dyDescent="0.2">
      <c r="A241" s="478" t="s">
        <v>142</v>
      </c>
      <c r="B241" s="477" t="s">
        <v>91</v>
      </c>
      <c r="C241" s="26" t="s">
        <v>11</v>
      </c>
      <c r="D241" s="11">
        <f>SUM(E241:G241)</f>
        <v>0</v>
      </c>
      <c r="E241" s="11">
        <f>G241+H241+I241</f>
        <v>0</v>
      </c>
      <c r="F241" s="23">
        <v>0</v>
      </c>
      <c r="G241" s="23">
        <v>0</v>
      </c>
      <c r="H241" s="22"/>
    </row>
    <row r="242" spans="1:8" ht="15" customHeight="1" x14ac:dyDescent="0.2">
      <c r="A242" s="478"/>
      <c r="B242" s="477"/>
      <c r="C242" s="26" t="s">
        <v>0</v>
      </c>
      <c r="D242" s="11">
        <f t="shared" ref="D242:D245" si="57">SUM(E242:G242)</f>
        <v>0</v>
      </c>
      <c r="E242" s="23">
        <v>0</v>
      </c>
      <c r="F242" s="23">
        <v>0</v>
      </c>
      <c r="G242" s="23">
        <v>0</v>
      </c>
      <c r="H242" s="22"/>
    </row>
    <row r="243" spans="1:8" ht="15" customHeight="1" x14ac:dyDescent="0.2">
      <c r="A243" s="478"/>
      <c r="B243" s="477"/>
      <c r="C243" s="19" t="s">
        <v>32</v>
      </c>
      <c r="D243" s="11">
        <f t="shared" si="57"/>
        <v>0</v>
      </c>
      <c r="E243" s="23">
        <v>0</v>
      </c>
      <c r="F243" s="23">
        <v>0</v>
      </c>
      <c r="G243" s="11">
        <v>0</v>
      </c>
      <c r="H243" s="22"/>
    </row>
    <row r="244" spans="1:8" ht="15" customHeight="1" x14ac:dyDescent="0.2">
      <c r="A244" s="478"/>
      <c r="B244" s="477"/>
      <c r="C244" s="19" t="s">
        <v>10</v>
      </c>
      <c r="D244" s="11">
        <f t="shared" si="57"/>
        <v>0</v>
      </c>
      <c r="E244" s="23">
        <v>0</v>
      </c>
      <c r="F244" s="23">
        <f>5%*F243</f>
        <v>0</v>
      </c>
      <c r="G244" s="23">
        <f>5%*G243</f>
        <v>0</v>
      </c>
      <c r="H244" s="22"/>
    </row>
    <row r="245" spans="1:8" ht="15" customHeight="1" x14ac:dyDescent="0.2">
      <c r="A245" s="478"/>
      <c r="B245" s="477"/>
      <c r="C245" s="19" t="s">
        <v>1</v>
      </c>
      <c r="D245" s="11">
        <f t="shared" si="57"/>
        <v>0</v>
      </c>
      <c r="E245" s="23">
        <v>0</v>
      </c>
      <c r="F245" s="23">
        <v>0</v>
      </c>
      <c r="G245" s="23">
        <v>0</v>
      </c>
      <c r="H245" s="22"/>
    </row>
    <row r="246" spans="1:8" ht="15" customHeight="1" x14ac:dyDescent="0.2">
      <c r="A246" s="478"/>
      <c r="B246" s="477"/>
      <c r="C246" s="5" t="s">
        <v>9</v>
      </c>
      <c r="D246" s="6">
        <f>SUM(D241:D245)</f>
        <v>0</v>
      </c>
      <c r="E246" s="6">
        <f>SUM(E241:E245)</f>
        <v>0</v>
      </c>
      <c r="F246" s="6">
        <f>SUM(F241:F245)</f>
        <v>0</v>
      </c>
      <c r="G246" s="6">
        <f>SUM(G241:G245)</f>
        <v>0</v>
      </c>
      <c r="H246" s="22"/>
    </row>
    <row r="247" spans="1:8" ht="15" customHeight="1" x14ac:dyDescent="0.2">
      <c r="A247" s="478" t="s">
        <v>143</v>
      </c>
      <c r="B247" s="477" t="s">
        <v>92</v>
      </c>
      <c r="C247" s="26" t="s">
        <v>11</v>
      </c>
      <c r="D247" s="11">
        <f>SUM(E247:G247)</f>
        <v>0</v>
      </c>
      <c r="E247" s="23">
        <v>0</v>
      </c>
      <c r="F247" s="23">
        <v>0</v>
      </c>
      <c r="G247" s="23">
        <v>0</v>
      </c>
      <c r="H247" s="22"/>
    </row>
    <row r="248" spans="1:8" ht="15" customHeight="1" x14ac:dyDescent="0.2">
      <c r="A248" s="478"/>
      <c r="B248" s="477"/>
      <c r="C248" s="26" t="s">
        <v>0</v>
      </c>
      <c r="D248" s="11">
        <f t="shared" ref="D248:D251" si="58">SUM(E248:G248)</f>
        <v>0</v>
      </c>
      <c r="E248" s="23">
        <v>0</v>
      </c>
      <c r="F248" s="23">
        <v>0</v>
      </c>
      <c r="G248" s="23">
        <v>0</v>
      </c>
      <c r="H248" s="22"/>
    </row>
    <row r="249" spans="1:8" ht="15" customHeight="1" x14ac:dyDescent="0.2">
      <c r="A249" s="478"/>
      <c r="B249" s="477"/>
      <c r="C249" s="19" t="s">
        <v>32</v>
      </c>
      <c r="D249" s="11">
        <f t="shared" si="58"/>
        <v>0</v>
      </c>
      <c r="E249" s="23">
        <v>0</v>
      </c>
      <c r="F249" s="23">
        <v>0</v>
      </c>
      <c r="G249" s="11">
        <v>0</v>
      </c>
      <c r="H249" s="22"/>
    </row>
    <row r="250" spans="1:8" ht="15" customHeight="1" x14ac:dyDescent="0.2">
      <c r="A250" s="478"/>
      <c r="B250" s="477"/>
      <c r="C250" s="19" t="s">
        <v>10</v>
      </c>
      <c r="D250" s="11">
        <f t="shared" si="58"/>
        <v>0</v>
      </c>
      <c r="E250" s="23">
        <v>0</v>
      </c>
      <c r="F250" s="23">
        <f>5%*F249</f>
        <v>0</v>
      </c>
      <c r="G250" s="23">
        <f>5%*G249</f>
        <v>0</v>
      </c>
      <c r="H250" s="22"/>
    </row>
    <row r="251" spans="1:8" ht="15" customHeight="1" x14ac:dyDescent="0.2">
      <c r="A251" s="478"/>
      <c r="B251" s="477"/>
      <c r="C251" s="19" t="s">
        <v>1</v>
      </c>
      <c r="D251" s="11">
        <f t="shared" si="58"/>
        <v>0</v>
      </c>
      <c r="E251" s="23">
        <v>0</v>
      </c>
      <c r="F251" s="23">
        <v>0</v>
      </c>
      <c r="G251" s="23">
        <v>0</v>
      </c>
      <c r="H251" s="22"/>
    </row>
    <row r="252" spans="1:8" ht="15" customHeight="1" x14ac:dyDescent="0.2">
      <c r="A252" s="478"/>
      <c r="B252" s="477"/>
      <c r="C252" s="5" t="s">
        <v>9</v>
      </c>
      <c r="D252" s="6">
        <f>SUM(D247:D251)</f>
        <v>0</v>
      </c>
      <c r="E252" s="6">
        <f>SUM(E247:E251)</f>
        <v>0</v>
      </c>
      <c r="F252" s="6">
        <f>SUM(F247:F251)</f>
        <v>0</v>
      </c>
      <c r="G252" s="6">
        <f>SUM(G247:G251)</f>
        <v>0</v>
      </c>
      <c r="H252" s="22"/>
    </row>
    <row r="253" spans="1:8" ht="15" customHeight="1" x14ac:dyDescent="0.2">
      <c r="A253" s="478" t="s">
        <v>144</v>
      </c>
      <c r="B253" s="477" t="s">
        <v>93</v>
      </c>
      <c r="C253" s="26" t="s">
        <v>11</v>
      </c>
      <c r="D253" s="11">
        <f>SUM(E253:G253)</f>
        <v>0</v>
      </c>
      <c r="E253" s="23">
        <v>0</v>
      </c>
      <c r="F253" s="23">
        <v>0</v>
      </c>
      <c r="G253" s="23">
        <v>0</v>
      </c>
      <c r="H253" s="22"/>
    </row>
    <row r="254" spans="1:8" ht="15" customHeight="1" x14ac:dyDescent="0.2">
      <c r="A254" s="478"/>
      <c r="B254" s="477"/>
      <c r="C254" s="26" t="s">
        <v>0</v>
      </c>
      <c r="D254" s="11">
        <f t="shared" ref="D254:D257" si="59">SUM(E254:G254)</f>
        <v>0</v>
      </c>
      <c r="E254" s="23">
        <v>0</v>
      </c>
      <c r="F254" s="23">
        <v>0</v>
      </c>
      <c r="G254" s="23">
        <v>0</v>
      </c>
      <c r="H254" s="22"/>
    </row>
    <row r="255" spans="1:8" ht="15" customHeight="1" x14ac:dyDescent="0.2">
      <c r="A255" s="478"/>
      <c r="B255" s="477"/>
      <c r="C255" s="19" t="s">
        <v>32</v>
      </c>
      <c r="D255" s="11">
        <f t="shared" si="59"/>
        <v>0</v>
      </c>
      <c r="E255" s="23">
        <v>0</v>
      </c>
      <c r="F255" s="23">
        <v>0</v>
      </c>
      <c r="G255" s="11">
        <v>0</v>
      </c>
      <c r="H255" s="22"/>
    </row>
    <row r="256" spans="1:8" ht="15" customHeight="1" x14ac:dyDescent="0.2">
      <c r="A256" s="478"/>
      <c r="B256" s="477"/>
      <c r="C256" s="19" t="s">
        <v>10</v>
      </c>
      <c r="D256" s="11">
        <f t="shared" si="59"/>
        <v>0</v>
      </c>
      <c r="E256" s="23">
        <v>0</v>
      </c>
      <c r="F256" s="23">
        <f>5%*F255</f>
        <v>0</v>
      </c>
      <c r="G256" s="23">
        <f>5%*G255</f>
        <v>0</v>
      </c>
      <c r="H256" s="22"/>
    </row>
    <row r="257" spans="1:8" ht="15" customHeight="1" x14ac:dyDescent="0.2">
      <c r="A257" s="478"/>
      <c r="B257" s="477"/>
      <c r="C257" s="19" t="s">
        <v>1</v>
      </c>
      <c r="D257" s="11">
        <f t="shared" si="59"/>
        <v>0</v>
      </c>
      <c r="E257" s="23">
        <v>0</v>
      </c>
      <c r="F257" s="23">
        <v>0</v>
      </c>
      <c r="G257" s="23">
        <v>0</v>
      </c>
      <c r="H257" s="22"/>
    </row>
    <row r="258" spans="1:8" ht="15" customHeight="1" x14ac:dyDescent="0.2">
      <c r="A258" s="478"/>
      <c r="B258" s="477"/>
      <c r="C258" s="5" t="s">
        <v>9</v>
      </c>
      <c r="D258" s="6">
        <f>SUM(D253:D257)</f>
        <v>0</v>
      </c>
      <c r="E258" s="6">
        <f>SUM(E253:E257)</f>
        <v>0</v>
      </c>
      <c r="F258" s="6">
        <f>SUM(F253:F257)</f>
        <v>0</v>
      </c>
      <c r="G258" s="6">
        <f>SUM(G253:G257)</f>
        <v>0</v>
      </c>
      <c r="H258" s="22"/>
    </row>
    <row r="259" spans="1:8" ht="15" customHeight="1" x14ac:dyDescent="0.2">
      <c r="A259" s="478" t="s">
        <v>145</v>
      </c>
      <c r="B259" s="477" t="s">
        <v>96</v>
      </c>
      <c r="C259" s="26" t="s">
        <v>11</v>
      </c>
      <c r="D259" s="11">
        <f>SUM(E259:G259)</f>
        <v>0</v>
      </c>
      <c r="E259" s="23">
        <v>0</v>
      </c>
      <c r="F259" s="23">
        <v>0</v>
      </c>
      <c r="G259" s="23">
        <v>0</v>
      </c>
      <c r="H259" s="27">
        <v>15</v>
      </c>
    </row>
    <row r="260" spans="1:8" ht="15" customHeight="1" x14ac:dyDescent="0.2">
      <c r="A260" s="478"/>
      <c r="B260" s="477"/>
      <c r="C260" s="26" t="s">
        <v>0</v>
      </c>
      <c r="D260" s="11">
        <f t="shared" ref="D260:D264" si="60">SUM(E260:G260)</f>
        <v>0</v>
      </c>
      <c r="E260" s="23">
        <v>0</v>
      </c>
      <c r="F260" s="23">
        <v>0</v>
      </c>
      <c r="G260" s="23">
        <v>0</v>
      </c>
      <c r="H260" s="27">
        <v>30</v>
      </c>
    </row>
    <row r="261" spans="1:8" ht="15" customHeight="1" x14ac:dyDescent="0.2">
      <c r="A261" s="478"/>
      <c r="B261" s="477"/>
      <c r="C261" s="26" t="s">
        <v>98</v>
      </c>
      <c r="D261" s="11">
        <f t="shared" si="60"/>
        <v>50000</v>
      </c>
      <c r="E261" s="23">
        <v>0</v>
      </c>
      <c r="F261" s="23">
        <v>0</v>
      </c>
      <c r="G261" s="23">
        <v>50000</v>
      </c>
      <c r="H261" s="27"/>
    </row>
    <row r="262" spans="1:8" ht="15" customHeight="1" x14ac:dyDescent="0.2">
      <c r="A262" s="478"/>
      <c r="B262" s="477"/>
      <c r="C262" s="19" t="s">
        <v>32</v>
      </c>
      <c r="D262" s="11">
        <f t="shared" si="60"/>
        <v>180000</v>
      </c>
      <c r="E262" s="23">
        <v>0</v>
      </c>
      <c r="F262" s="23">
        <v>0</v>
      </c>
      <c r="G262" s="23">
        <f>H262*300</f>
        <v>180000</v>
      </c>
      <c r="H262" s="27">
        <v>600</v>
      </c>
    </row>
    <row r="263" spans="1:8" ht="15" customHeight="1" x14ac:dyDescent="0.2">
      <c r="A263" s="478"/>
      <c r="B263" s="477"/>
      <c r="C263" s="19" t="s">
        <v>10</v>
      </c>
      <c r="D263" s="11">
        <f t="shared" si="60"/>
        <v>3600</v>
      </c>
      <c r="E263" s="23">
        <v>0</v>
      </c>
      <c r="F263" s="23">
        <v>0</v>
      </c>
      <c r="G263" s="23">
        <f xml:space="preserve"> G262*0.02</f>
        <v>3600</v>
      </c>
      <c r="H263" s="28">
        <v>10</v>
      </c>
    </row>
    <row r="264" spans="1:8" ht="15" customHeight="1" x14ac:dyDescent="0.2">
      <c r="A264" s="478"/>
      <c r="B264" s="477"/>
      <c r="C264" s="19" t="s">
        <v>1</v>
      </c>
      <c r="D264" s="11">
        <f t="shared" si="60"/>
        <v>0</v>
      </c>
      <c r="E264" s="11">
        <v>0</v>
      </c>
      <c r="F264" s="11">
        <v>0</v>
      </c>
      <c r="G264" s="11">
        <v>0</v>
      </c>
      <c r="H264" s="28">
        <v>4</v>
      </c>
    </row>
    <row r="265" spans="1:8" ht="15" customHeight="1" x14ac:dyDescent="0.2">
      <c r="A265" s="478"/>
      <c r="B265" s="477"/>
      <c r="C265" s="5" t="s">
        <v>9</v>
      </c>
      <c r="D265" s="6">
        <f>SUM(D259:D264)</f>
        <v>233600</v>
      </c>
      <c r="E265" s="6">
        <f>SUM(E260:E264)</f>
        <v>0</v>
      </c>
      <c r="F265" s="6">
        <f>SUM(F260:F264)</f>
        <v>0</v>
      </c>
      <c r="G265" s="6">
        <f xml:space="preserve"> SUM(G259:G264)</f>
        <v>233600</v>
      </c>
      <c r="H265" s="27">
        <v>0</v>
      </c>
    </row>
    <row r="266" spans="1:8" ht="15" customHeight="1" x14ac:dyDescent="0.2">
      <c r="A266" s="478" t="s">
        <v>146</v>
      </c>
      <c r="B266" s="477" t="s">
        <v>94</v>
      </c>
      <c r="C266" s="26" t="s">
        <v>11</v>
      </c>
      <c r="D266" s="11">
        <f>SUM(E266:G266)</f>
        <v>0</v>
      </c>
      <c r="E266" s="23">
        <v>0</v>
      </c>
      <c r="F266" s="23">
        <v>0</v>
      </c>
      <c r="G266" s="23">
        <v>0</v>
      </c>
      <c r="H266" s="22"/>
    </row>
    <row r="267" spans="1:8" ht="15" customHeight="1" x14ac:dyDescent="0.2">
      <c r="A267" s="478"/>
      <c r="B267" s="477"/>
      <c r="C267" s="26" t="s">
        <v>0</v>
      </c>
      <c r="D267" s="11">
        <f t="shared" ref="D267:D270" si="61">SUM(E267:G267)</f>
        <v>0</v>
      </c>
      <c r="E267" s="23">
        <v>0</v>
      </c>
      <c r="F267" s="23">
        <v>0</v>
      </c>
      <c r="G267" s="23">
        <v>0</v>
      </c>
      <c r="H267" s="22"/>
    </row>
    <row r="268" spans="1:8" ht="15" customHeight="1" x14ac:dyDescent="0.2">
      <c r="A268" s="478"/>
      <c r="B268" s="477"/>
      <c r="C268" s="19" t="s">
        <v>32</v>
      </c>
      <c r="D268" s="11">
        <f t="shared" si="61"/>
        <v>0</v>
      </c>
      <c r="E268" s="23">
        <v>0</v>
      </c>
      <c r="F268" s="23">
        <v>0</v>
      </c>
      <c r="G268" s="11">
        <v>0</v>
      </c>
      <c r="H268" s="22"/>
    </row>
    <row r="269" spans="1:8" ht="15" customHeight="1" x14ac:dyDescent="0.2">
      <c r="A269" s="478"/>
      <c r="B269" s="477"/>
      <c r="C269" s="19" t="s">
        <v>10</v>
      </c>
      <c r="D269" s="11">
        <f t="shared" si="61"/>
        <v>0</v>
      </c>
      <c r="E269" s="23">
        <v>0</v>
      </c>
      <c r="F269" s="23">
        <f>5%*F268</f>
        <v>0</v>
      </c>
      <c r="G269" s="23">
        <f>5%*G268</f>
        <v>0</v>
      </c>
      <c r="H269" s="22"/>
    </row>
    <row r="270" spans="1:8" ht="15" customHeight="1" x14ac:dyDescent="0.2">
      <c r="A270" s="478"/>
      <c r="B270" s="477"/>
      <c r="C270" s="19" t="s">
        <v>1</v>
      </c>
      <c r="D270" s="11">
        <f t="shared" si="61"/>
        <v>0</v>
      </c>
      <c r="E270" s="23">
        <v>0</v>
      </c>
      <c r="F270" s="23">
        <v>0</v>
      </c>
      <c r="G270" s="23">
        <v>0</v>
      </c>
      <c r="H270" s="22"/>
    </row>
    <row r="271" spans="1:8" ht="15" customHeight="1" x14ac:dyDescent="0.2">
      <c r="A271" s="478"/>
      <c r="B271" s="477"/>
      <c r="C271" s="5" t="s">
        <v>9</v>
      </c>
      <c r="D271" s="6">
        <f>SUM(D266:D270)</f>
        <v>0</v>
      </c>
      <c r="E271" s="6">
        <f>SUM(E266:E270)</f>
        <v>0</v>
      </c>
      <c r="F271" s="6">
        <f>SUM(F266:F270)</f>
        <v>0</v>
      </c>
      <c r="G271" s="6">
        <f>SUM(G266:G270)</f>
        <v>0</v>
      </c>
      <c r="H271" s="22"/>
    </row>
    <row r="272" spans="1:8" ht="15" customHeight="1" x14ac:dyDescent="0.2">
      <c r="A272" s="478" t="s">
        <v>147</v>
      </c>
      <c r="B272" s="477" t="s">
        <v>97</v>
      </c>
      <c r="C272" s="26" t="s">
        <v>11</v>
      </c>
      <c r="D272" s="11">
        <f>SUM(E272:G272)</f>
        <v>0</v>
      </c>
      <c r="E272" s="23">
        <v>0</v>
      </c>
      <c r="F272" s="23">
        <v>0</v>
      </c>
      <c r="G272" s="23">
        <v>0</v>
      </c>
      <c r="H272" s="22"/>
    </row>
    <row r="273" spans="1:9" ht="15" customHeight="1" x14ac:dyDescent="0.2">
      <c r="A273" s="478"/>
      <c r="B273" s="477"/>
      <c r="C273" s="26" t="s">
        <v>0</v>
      </c>
      <c r="D273" s="11">
        <f t="shared" ref="D273:D276" si="62">SUM(E273:G273)</f>
        <v>0</v>
      </c>
      <c r="E273" s="23">
        <v>0</v>
      </c>
      <c r="F273" s="23">
        <v>0</v>
      </c>
      <c r="G273" s="23">
        <v>0</v>
      </c>
      <c r="H273" s="22"/>
    </row>
    <row r="274" spans="1:9" ht="15" customHeight="1" x14ac:dyDescent="0.2">
      <c r="A274" s="478"/>
      <c r="B274" s="477"/>
      <c r="C274" s="19" t="s">
        <v>32</v>
      </c>
      <c r="D274" s="11">
        <f t="shared" si="62"/>
        <v>0</v>
      </c>
      <c r="E274" s="23">
        <v>0</v>
      </c>
      <c r="F274" s="23">
        <v>0</v>
      </c>
      <c r="G274" s="11">
        <v>0</v>
      </c>
      <c r="H274" s="22"/>
    </row>
    <row r="275" spans="1:9" ht="15" customHeight="1" x14ac:dyDescent="0.2">
      <c r="A275" s="478"/>
      <c r="B275" s="477"/>
      <c r="C275" s="19" t="s">
        <v>10</v>
      </c>
      <c r="D275" s="11">
        <f t="shared" si="62"/>
        <v>0</v>
      </c>
      <c r="E275" s="23">
        <v>0</v>
      </c>
      <c r="F275" s="23">
        <f>5%*F274</f>
        <v>0</v>
      </c>
      <c r="G275" s="23">
        <f>5%*G274</f>
        <v>0</v>
      </c>
      <c r="H275" s="22"/>
    </row>
    <row r="276" spans="1:9" ht="15" customHeight="1" x14ac:dyDescent="0.2">
      <c r="A276" s="478"/>
      <c r="B276" s="477"/>
      <c r="C276" s="19" t="s">
        <v>1</v>
      </c>
      <c r="D276" s="11">
        <f t="shared" si="62"/>
        <v>0</v>
      </c>
      <c r="E276" s="23">
        <v>0</v>
      </c>
      <c r="F276" s="23">
        <v>0</v>
      </c>
      <c r="G276" s="23">
        <v>0</v>
      </c>
      <c r="H276" s="22"/>
    </row>
    <row r="277" spans="1:9" ht="15" customHeight="1" x14ac:dyDescent="0.2">
      <c r="A277" s="478"/>
      <c r="B277" s="477"/>
      <c r="C277" s="5" t="s">
        <v>9</v>
      </c>
      <c r="D277" s="6">
        <f>SUM(D272:D276)</f>
        <v>0</v>
      </c>
      <c r="E277" s="6">
        <f>SUM(E272:E276)</f>
        <v>0</v>
      </c>
      <c r="F277" s="6">
        <f>SUM(F272:F276)</f>
        <v>0</v>
      </c>
      <c r="G277" s="6">
        <f>SUM(G272:G276)</f>
        <v>0</v>
      </c>
      <c r="H277" s="22"/>
    </row>
    <row r="278" spans="1:9" ht="15" customHeight="1" x14ac:dyDescent="0.2">
      <c r="A278" s="69" t="s">
        <v>292</v>
      </c>
      <c r="B278" s="77" t="s">
        <v>2</v>
      </c>
      <c r="C278" s="102" t="s">
        <v>182</v>
      </c>
      <c r="D278" s="70">
        <f>SUM(E278:G278)</f>
        <v>80000</v>
      </c>
      <c r="E278" s="87">
        <v>50000</v>
      </c>
      <c r="F278" s="70">
        <v>15000</v>
      </c>
      <c r="G278" s="70">
        <v>15000</v>
      </c>
      <c r="H278" s="22"/>
    </row>
    <row r="279" spans="1:9" ht="15" customHeight="1" x14ac:dyDescent="0.2">
      <c r="A279" s="61"/>
      <c r="B279" s="436" t="s">
        <v>9</v>
      </c>
      <c r="C279" s="438"/>
      <c r="D279" s="74">
        <f>SUM(D278:D278)</f>
        <v>80000</v>
      </c>
      <c r="E279" s="90">
        <f>SUM(E278:E278)</f>
        <v>50000</v>
      </c>
      <c r="F279" s="74">
        <f>SUM(F278:F278)</f>
        <v>15000</v>
      </c>
      <c r="G279" s="74">
        <f>SUM(G278:G278)</f>
        <v>15000</v>
      </c>
      <c r="H279" s="22"/>
    </row>
    <row r="280" spans="1:9" ht="15" customHeight="1" x14ac:dyDescent="0.2">
      <c r="A280" s="14"/>
      <c r="H280" s="22"/>
    </row>
    <row r="281" spans="1:9" ht="15" customHeight="1" x14ac:dyDescent="0.2">
      <c r="A281" s="472"/>
      <c r="B281" s="472"/>
      <c r="C281" s="472"/>
      <c r="D281" s="472"/>
      <c r="E281" s="472"/>
      <c r="F281" s="472"/>
      <c r="G281" s="472"/>
      <c r="H281" s="22"/>
      <c r="I281" s="48"/>
    </row>
    <row r="282" spans="1:9" ht="15" customHeight="1" x14ac:dyDescent="0.2">
      <c r="A282" s="17" t="s">
        <v>149</v>
      </c>
      <c r="B282" s="471" t="s">
        <v>293</v>
      </c>
      <c r="C282" s="471"/>
      <c r="D282" s="471"/>
      <c r="E282" s="471"/>
      <c r="F282" s="471"/>
      <c r="G282" s="471"/>
      <c r="H282" s="22"/>
    </row>
    <row r="283" spans="1:9" ht="15" customHeight="1" x14ac:dyDescent="0.2">
      <c r="A283" s="478" t="s">
        <v>16</v>
      </c>
      <c r="B283" s="477" t="s">
        <v>3</v>
      </c>
      <c r="C283" s="26" t="s">
        <v>0</v>
      </c>
      <c r="D283" s="11">
        <f>SUM(E283:G283)</f>
        <v>25000</v>
      </c>
      <c r="E283" s="23">
        <v>25000</v>
      </c>
      <c r="F283" s="23">
        <v>0</v>
      </c>
      <c r="G283" s="23">
        <v>0</v>
      </c>
      <c r="H283" s="22"/>
    </row>
    <row r="284" spans="1:9" ht="15" customHeight="1" x14ac:dyDescent="0.2">
      <c r="A284" s="478"/>
      <c r="B284" s="477"/>
      <c r="C284" s="19" t="s">
        <v>12</v>
      </c>
      <c r="D284" s="11">
        <f t="shared" ref="D284:D288" si="63">SUM(E284:G284)</f>
        <v>50000</v>
      </c>
      <c r="E284" s="23">
        <v>50000</v>
      </c>
      <c r="F284" s="23">
        <v>0</v>
      </c>
      <c r="G284" s="23">
        <v>0</v>
      </c>
      <c r="H284" s="22"/>
    </row>
    <row r="285" spans="1:9" ht="15" customHeight="1" x14ac:dyDescent="0.2">
      <c r="A285" s="478"/>
      <c r="B285" s="477"/>
      <c r="C285" s="46" t="s">
        <v>226</v>
      </c>
      <c r="D285" s="11">
        <f t="shared" si="63"/>
        <v>21600</v>
      </c>
      <c r="E285" s="23">
        <v>20000</v>
      </c>
      <c r="F285" s="23">
        <v>1600</v>
      </c>
      <c r="G285" s="23">
        <v>0</v>
      </c>
      <c r="H285" s="22"/>
    </row>
    <row r="286" spans="1:9" ht="15" customHeight="1" x14ac:dyDescent="0.2">
      <c r="A286" s="478"/>
      <c r="B286" s="477"/>
      <c r="C286" s="46" t="s">
        <v>227</v>
      </c>
      <c r="D286" s="11">
        <v>160000</v>
      </c>
      <c r="E286" s="23">
        <v>16000</v>
      </c>
      <c r="F286" s="23">
        <v>500</v>
      </c>
      <c r="G286" s="23">
        <v>0</v>
      </c>
      <c r="H286" s="22"/>
    </row>
    <row r="287" spans="1:9" ht="15" customHeight="1" x14ac:dyDescent="0.2">
      <c r="A287" s="478"/>
      <c r="B287" s="477"/>
      <c r="C287" s="19" t="s">
        <v>10</v>
      </c>
      <c r="D287" s="11">
        <f t="shared" si="63"/>
        <v>1000</v>
      </c>
      <c r="E287" s="23">
        <f>E284*2%</f>
        <v>1000</v>
      </c>
      <c r="F287" s="23">
        <v>0</v>
      </c>
      <c r="G287" s="23">
        <v>0</v>
      </c>
      <c r="H287" s="22"/>
    </row>
    <row r="288" spans="1:9" ht="15" customHeight="1" x14ac:dyDescent="0.2">
      <c r="A288" s="478"/>
      <c r="B288" s="477"/>
      <c r="C288" s="19" t="s">
        <v>1</v>
      </c>
      <c r="D288" s="11">
        <f t="shared" si="63"/>
        <v>10000</v>
      </c>
      <c r="E288" s="11">
        <v>0</v>
      </c>
      <c r="F288" s="11">
        <v>5000</v>
      </c>
      <c r="G288" s="11">
        <v>5000</v>
      </c>
      <c r="H288" s="22"/>
    </row>
    <row r="289" spans="1:8" ht="15" customHeight="1" x14ac:dyDescent="0.2">
      <c r="A289" s="478"/>
      <c r="B289" s="477"/>
      <c r="C289" s="103"/>
      <c r="D289" s="107"/>
      <c r="E289" s="107"/>
      <c r="F289" s="107"/>
      <c r="G289" s="107"/>
      <c r="H289" s="22"/>
    </row>
    <row r="290" spans="1:8" ht="15" customHeight="1" x14ac:dyDescent="0.2">
      <c r="A290" s="478"/>
      <c r="B290" s="477"/>
      <c r="C290" s="103"/>
      <c r="D290" s="107"/>
      <c r="E290" s="107"/>
      <c r="F290" s="107"/>
      <c r="G290" s="107"/>
      <c r="H290" s="22"/>
    </row>
    <row r="291" spans="1:8" ht="15" customHeight="1" x14ac:dyDescent="0.2">
      <c r="A291" s="478"/>
      <c r="B291" s="477"/>
      <c r="C291" s="103"/>
      <c r="D291" s="107"/>
      <c r="E291" s="107"/>
      <c r="F291" s="107"/>
      <c r="G291" s="107"/>
      <c r="H291" s="22"/>
    </row>
    <row r="292" spans="1:8" ht="15" customHeight="1" x14ac:dyDescent="0.2">
      <c r="A292" s="478"/>
      <c r="B292" s="477"/>
      <c r="C292" s="103"/>
      <c r="D292" s="107"/>
      <c r="E292" s="107"/>
      <c r="F292" s="107"/>
      <c r="G292" s="107"/>
      <c r="H292" s="22"/>
    </row>
    <row r="293" spans="1:8" ht="15" customHeight="1" x14ac:dyDescent="0.2">
      <c r="A293" s="478"/>
      <c r="B293" s="477"/>
      <c r="C293" s="103"/>
      <c r="D293" s="107"/>
      <c r="E293" s="107"/>
      <c r="F293" s="107"/>
      <c r="G293" s="107"/>
      <c r="H293" s="22"/>
    </row>
    <row r="294" spans="1:8" ht="15" customHeight="1" x14ac:dyDescent="0.2">
      <c r="A294" s="478"/>
      <c r="B294" s="477"/>
      <c r="C294" s="14"/>
      <c r="D294" s="14"/>
      <c r="E294" s="14"/>
      <c r="F294" s="14"/>
      <c r="G294" s="14"/>
      <c r="H294" s="22"/>
    </row>
    <row r="295" spans="1:8" ht="15" customHeight="1" x14ac:dyDescent="0.2">
      <c r="A295" s="478"/>
      <c r="B295" s="477"/>
      <c r="C295" s="14"/>
      <c r="D295" s="14"/>
      <c r="E295" s="14"/>
      <c r="F295" s="14"/>
      <c r="G295" s="14"/>
      <c r="H295" s="22"/>
    </row>
    <row r="296" spans="1:8" ht="15" customHeight="1" x14ac:dyDescent="0.2">
      <c r="A296" s="478"/>
      <c r="B296" s="477"/>
      <c r="C296" s="14"/>
      <c r="D296" s="14"/>
      <c r="E296" s="14"/>
      <c r="F296" s="14"/>
      <c r="G296" s="14"/>
      <c r="H296" s="22"/>
    </row>
    <row r="297" spans="1:8" ht="15" customHeight="1" x14ac:dyDescent="0.2">
      <c r="A297" s="478"/>
      <c r="B297" s="477"/>
      <c r="C297" s="14"/>
      <c r="D297" s="14"/>
      <c r="E297" s="14"/>
      <c r="F297" s="14"/>
      <c r="G297" s="14"/>
      <c r="H297" s="22"/>
    </row>
    <row r="298" spans="1:8" ht="15" customHeight="1" x14ac:dyDescent="0.2">
      <c r="A298" s="478"/>
      <c r="B298" s="477"/>
      <c r="C298" s="14"/>
      <c r="D298" s="14"/>
      <c r="E298" s="14"/>
      <c r="F298" s="14"/>
      <c r="G298" s="14"/>
      <c r="H298" s="22"/>
    </row>
    <row r="299" spans="1:8" ht="15" customHeight="1" x14ac:dyDescent="0.2">
      <c r="A299" s="478"/>
      <c r="B299" s="477"/>
      <c r="C299" s="5" t="s">
        <v>9</v>
      </c>
      <c r="D299" s="6">
        <f>SUM(D283:D288)</f>
        <v>267600</v>
      </c>
      <c r="E299" s="6">
        <f>SUM(E283:E288)</f>
        <v>112000</v>
      </c>
      <c r="F299" s="6">
        <f>SUM(F283:F288)</f>
        <v>7100</v>
      </c>
      <c r="G299" s="6">
        <f>SUM(G283:G288)</f>
        <v>5000</v>
      </c>
      <c r="H299" s="22"/>
    </row>
    <row r="300" spans="1:8" ht="15" customHeight="1" x14ac:dyDescent="0.2">
      <c r="A300" s="478" t="s">
        <v>36</v>
      </c>
      <c r="B300" s="477" t="s">
        <v>4</v>
      </c>
      <c r="C300" s="26" t="s">
        <v>0</v>
      </c>
      <c r="D300" s="11">
        <f>SUM(E300:G300)</f>
        <v>0</v>
      </c>
      <c r="E300" s="23">
        <v>0</v>
      </c>
      <c r="F300" s="23">
        <v>0</v>
      </c>
      <c r="G300" s="23">
        <v>0</v>
      </c>
      <c r="H300" s="22"/>
    </row>
    <row r="301" spans="1:8" ht="15" customHeight="1" x14ac:dyDescent="0.2">
      <c r="A301" s="478"/>
      <c r="B301" s="477"/>
      <c r="C301" s="19" t="s">
        <v>12</v>
      </c>
      <c r="D301" s="11">
        <f t="shared" ref="D301:D303" si="64">SUM(E301:G301)</f>
        <v>0</v>
      </c>
      <c r="E301" s="23">
        <v>0</v>
      </c>
      <c r="F301" s="23">
        <v>0</v>
      </c>
      <c r="G301" s="23">
        <v>0</v>
      </c>
      <c r="H301" s="22"/>
    </row>
    <row r="302" spans="1:8" ht="15" customHeight="1" x14ac:dyDescent="0.2">
      <c r="A302" s="478"/>
      <c r="B302" s="477"/>
      <c r="C302" s="19" t="s">
        <v>10</v>
      </c>
      <c r="D302" s="11">
        <f t="shared" si="64"/>
        <v>0</v>
      </c>
      <c r="E302" s="23">
        <v>0</v>
      </c>
      <c r="F302" s="23">
        <f>F301*5%</f>
        <v>0</v>
      </c>
      <c r="G302" s="23">
        <f>G301*5%</f>
        <v>0</v>
      </c>
      <c r="H302" s="22"/>
    </row>
    <row r="303" spans="1:8" ht="15" customHeight="1" x14ac:dyDescent="0.2">
      <c r="A303" s="478"/>
      <c r="B303" s="477"/>
      <c r="C303" s="19" t="s">
        <v>1</v>
      </c>
      <c r="D303" s="11">
        <f t="shared" si="64"/>
        <v>5000</v>
      </c>
      <c r="E303" s="11">
        <v>0</v>
      </c>
      <c r="F303" s="11">
        <v>0</v>
      </c>
      <c r="G303" s="11">
        <v>5000</v>
      </c>
      <c r="H303" s="22"/>
    </row>
    <row r="304" spans="1:8" ht="15" customHeight="1" x14ac:dyDescent="0.2">
      <c r="A304" s="478"/>
      <c r="B304" s="477"/>
      <c r="C304" s="5" t="s">
        <v>9</v>
      </c>
      <c r="D304" s="6">
        <f>SUM(D300:D303)</f>
        <v>5000</v>
      </c>
      <c r="E304" s="6">
        <f>SUM(E300:E303)</f>
        <v>0</v>
      </c>
      <c r="F304" s="6">
        <f>SUM(F300:F303)</f>
        <v>0</v>
      </c>
      <c r="G304" s="6">
        <f>SUM(G300:G303)</f>
        <v>5000</v>
      </c>
      <c r="H304" s="22"/>
    </row>
    <row r="305" spans="1:9" ht="15" customHeight="1" x14ac:dyDescent="0.2">
      <c r="A305" s="478" t="s">
        <v>20</v>
      </c>
      <c r="B305" s="477" t="s">
        <v>5</v>
      </c>
      <c r="C305" s="26" t="s">
        <v>0</v>
      </c>
      <c r="D305" s="11">
        <f>SUM(E305:G305)</f>
        <v>0</v>
      </c>
      <c r="E305" s="23">
        <v>0</v>
      </c>
      <c r="F305" s="23">
        <v>0</v>
      </c>
      <c r="G305" s="23">
        <v>0</v>
      </c>
      <c r="H305" s="22"/>
    </row>
    <row r="306" spans="1:9" ht="15" customHeight="1" x14ac:dyDescent="0.2">
      <c r="A306" s="478"/>
      <c r="B306" s="477"/>
      <c r="C306" s="19" t="s">
        <v>12</v>
      </c>
      <c r="D306" s="11">
        <f t="shared" ref="D306:D308" si="65">SUM(E306:G306)</f>
        <v>20000</v>
      </c>
      <c r="E306" s="23">
        <v>0</v>
      </c>
      <c r="F306" s="23">
        <v>10000</v>
      </c>
      <c r="G306" s="23">
        <v>10000</v>
      </c>
      <c r="H306" s="22"/>
    </row>
    <row r="307" spans="1:9" ht="15" customHeight="1" x14ac:dyDescent="0.2">
      <c r="A307" s="478"/>
      <c r="B307" s="477"/>
      <c r="C307" s="19" t="s">
        <v>10</v>
      </c>
      <c r="D307" s="11">
        <f t="shared" si="65"/>
        <v>400</v>
      </c>
      <c r="E307" s="23">
        <v>0</v>
      </c>
      <c r="F307" s="23">
        <f>F306*2%</f>
        <v>200</v>
      </c>
      <c r="G307" s="23">
        <f>G306*2%</f>
        <v>200</v>
      </c>
      <c r="H307" s="22"/>
    </row>
    <row r="308" spans="1:9" ht="15" customHeight="1" x14ac:dyDescent="0.2">
      <c r="A308" s="478"/>
      <c r="B308" s="477"/>
      <c r="C308" s="19" t="s">
        <v>1</v>
      </c>
      <c r="D308" s="11">
        <f t="shared" si="65"/>
        <v>5000</v>
      </c>
      <c r="E308" s="11">
        <v>0</v>
      </c>
      <c r="F308" s="11">
        <v>0</v>
      </c>
      <c r="G308" s="11">
        <v>5000</v>
      </c>
      <c r="H308" s="22"/>
    </row>
    <row r="309" spans="1:9" ht="15" customHeight="1" x14ac:dyDescent="0.2">
      <c r="A309" s="478"/>
      <c r="B309" s="477"/>
      <c r="C309" s="5" t="s">
        <v>9</v>
      </c>
      <c r="D309" s="6">
        <f>SUM(D305:D308)</f>
        <v>25400</v>
      </c>
      <c r="E309" s="6">
        <f>SUM(E305:E308)</f>
        <v>0</v>
      </c>
      <c r="F309" s="6">
        <f>SUM(F305:F308)</f>
        <v>10200</v>
      </c>
      <c r="G309" s="6">
        <f>SUM(G305:G308)</f>
        <v>15200</v>
      </c>
      <c r="H309" s="22"/>
    </row>
    <row r="310" spans="1:9" ht="15" customHeight="1" x14ac:dyDescent="0.2">
      <c r="A310" s="478" t="s">
        <v>22</v>
      </c>
      <c r="B310" s="477" t="s">
        <v>6</v>
      </c>
      <c r="C310" s="26" t="s">
        <v>0</v>
      </c>
      <c r="D310" s="11">
        <f>SUM(E310:G310)</f>
        <v>20000</v>
      </c>
      <c r="E310" s="23">
        <v>0</v>
      </c>
      <c r="F310" s="23">
        <v>20000</v>
      </c>
      <c r="G310" s="23">
        <v>0</v>
      </c>
      <c r="H310" s="22"/>
    </row>
    <row r="311" spans="1:9" ht="15" customHeight="1" x14ac:dyDescent="0.2">
      <c r="A311" s="478"/>
      <c r="B311" s="477"/>
      <c r="C311" s="19" t="s">
        <v>12</v>
      </c>
      <c r="D311" s="11">
        <f t="shared" ref="D311:D313" si="66">SUM(E311:G311)</f>
        <v>40000</v>
      </c>
      <c r="E311" s="23">
        <v>0</v>
      </c>
      <c r="F311" s="23">
        <v>30000</v>
      </c>
      <c r="G311" s="23">
        <v>10000</v>
      </c>
      <c r="H311" s="22"/>
    </row>
    <row r="312" spans="1:9" ht="15" customHeight="1" x14ac:dyDescent="0.2">
      <c r="A312" s="478"/>
      <c r="B312" s="477"/>
      <c r="C312" s="19" t="s">
        <v>10</v>
      </c>
      <c r="D312" s="11">
        <f t="shared" si="66"/>
        <v>800</v>
      </c>
      <c r="E312" s="23">
        <v>0</v>
      </c>
      <c r="F312" s="23">
        <f>F311*2%</f>
        <v>600</v>
      </c>
      <c r="G312" s="23">
        <f>G311*2%</f>
        <v>200</v>
      </c>
      <c r="H312" s="22"/>
    </row>
    <row r="313" spans="1:9" ht="15" customHeight="1" x14ac:dyDescent="0.2">
      <c r="A313" s="478"/>
      <c r="B313" s="477"/>
      <c r="C313" s="19" t="s">
        <v>1</v>
      </c>
      <c r="D313" s="11">
        <f t="shared" si="66"/>
        <v>10400</v>
      </c>
      <c r="E313" s="11">
        <v>0</v>
      </c>
      <c r="F313" s="11">
        <v>5000</v>
      </c>
      <c r="G313" s="11">
        <f>ROUND(F313+8%*F313,-2)</f>
        <v>5400</v>
      </c>
      <c r="H313" s="22"/>
    </row>
    <row r="314" spans="1:9" ht="15" customHeight="1" x14ac:dyDescent="0.2">
      <c r="A314" s="478"/>
      <c r="B314" s="477"/>
      <c r="C314" s="5" t="s">
        <v>9</v>
      </c>
      <c r="D314" s="6">
        <f>SUM(D310:D313)</f>
        <v>71200</v>
      </c>
      <c r="E314" s="6">
        <f>SUM(E310:E313)</f>
        <v>0</v>
      </c>
      <c r="F314" s="6">
        <f>SUM(F310:F313)</f>
        <v>55600</v>
      </c>
      <c r="G314" s="6">
        <f>SUM(G310:G313)</f>
        <v>15600</v>
      </c>
      <c r="H314" s="22"/>
    </row>
    <row r="315" spans="1:9" ht="15" customHeight="1" x14ac:dyDescent="0.2">
      <c r="A315" s="472" t="s">
        <v>9</v>
      </c>
      <c r="B315" s="472"/>
      <c r="C315" s="472"/>
      <c r="D315" s="7">
        <f>D314+D309+D304+D299</f>
        <v>369200</v>
      </c>
      <c r="E315" s="7">
        <f>SUM(E299+E304+E314)</f>
        <v>112000</v>
      </c>
      <c r="F315" s="7">
        <f>F314+F309+F304+F299</f>
        <v>72900</v>
      </c>
      <c r="G315" s="7">
        <f>G314+G309+G304+G299</f>
        <v>40800</v>
      </c>
      <c r="H315" s="22" t="s">
        <v>251</v>
      </c>
    </row>
    <row r="316" spans="1:9" ht="15" customHeight="1" x14ac:dyDescent="0.2">
      <c r="A316" s="472"/>
      <c r="B316" s="472"/>
      <c r="C316" s="472"/>
      <c r="D316" s="472"/>
      <c r="E316" s="472"/>
      <c r="F316" s="472"/>
      <c r="G316" s="472"/>
      <c r="H316" s="22"/>
    </row>
    <row r="317" spans="1:9" ht="15" customHeight="1" x14ac:dyDescent="0.2">
      <c r="A317" s="17"/>
      <c r="B317" s="471" t="s">
        <v>152</v>
      </c>
      <c r="C317" s="471"/>
      <c r="D317" s="471"/>
      <c r="E317" s="471"/>
      <c r="F317" s="471"/>
      <c r="G317" s="471"/>
      <c r="H317" s="22"/>
      <c r="I317" s="48"/>
    </row>
    <row r="318" spans="1:9" ht="15" customHeight="1" x14ac:dyDescent="0.2">
      <c r="A318" s="480" t="s">
        <v>16</v>
      </c>
      <c r="B318" s="481" t="s">
        <v>17</v>
      </c>
      <c r="C318" s="16" t="s">
        <v>46</v>
      </c>
      <c r="D318" s="10">
        <f>SUM(E318:G318)</f>
        <v>62000</v>
      </c>
      <c r="E318" s="10">
        <v>62000</v>
      </c>
      <c r="F318" s="10">
        <v>0</v>
      </c>
      <c r="G318" s="10">
        <v>0</v>
      </c>
      <c r="H318" s="22"/>
    </row>
    <row r="319" spans="1:9" ht="15" customHeight="1" x14ac:dyDescent="0.2">
      <c r="A319" s="480"/>
      <c r="B319" s="481"/>
      <c r="C319" s="55" t="s">
        <v>247</v>
      </c>
      <c r="D319" s="10"/>
      <c r="E319" s="10">
        <v>10000</v>
      </c>
      <c r="F319" s="10"/>
      <c r="G319" s="10"/>
      <c r="H319" s="22"/>
    </row>
    <row r="320" spans="1:9" ht="15" customHeight="1" x14ac:dyDescent="0.2">
      <c r="A320" s="480"/>
      <c r="B320" s="481"/>
      <c r="C320" s="16" t="s">
        <v>73</v>
      </c>
      <c r="D320" s="10">
        <f t="shared" ref="D320:D323" si="67">SUM(E320:G320)</f>
        <v>86000</v>
      </c>
      <c r="E320" s="10">
        <v>86000</v>
      </c>
      <c r="F320" s="10">
        <v>0</v>
      </c>
      <c r="G320" s="10">
        <v>0</v>
      </c>
      <c r="H320" s="22"/>
    </row>
    <row r="321" spans="1:8" ht="15" customHeight="1" x14ac:dyDescent="0.2">
      <c r="A321" s="480"/>
      <c r="B321" s="481"/>
      <c r="C321" s="16" t="s">
        <v>72</v>
      </c>
      <c r="D321" s="10">
        <f t="shared" si="67"/>
        <v>86000</v>
      </c>
      <c r="E321" s="10">
        <v>86000</v>
      </c>
      <c r="F321" s="10">
        <v>0</v>
      </c>
      <c r="G321" s="10">
        <v>0</v>
      </c>
      <c r="H321" s="22"/>
    </row>
    <row r="322" spans="1:8" ht="15" customHeight="1" x14ac:dyDescent="0.2">
      <c r="A322" s="480"/>
      <c r="B322" s="481"/>
      <c r="C322" s="16" t="s">
        <v>203</v>
      </c>
      <c r="D322" s="10">
        <f t="shared" si="67"/>
        <v>15000</v>
      </c>
      <c r="E322" s="10">
        <v>15000</v>
      </c>
      <c r="F322" s="10">
        <v>0</v>
      </c>
      <c r="G322" s="10">
        <v>0</v>
      </c>
      <c r="H322" s="22"/>
    </row>
    <row r="323" spans="1:8" ht="15" customHeight="1" x14ac:dyDescent="0.2">
      <c r="A323" s="480"/>
      <c r="B323" s="481"/>
      <c r="C323" s="16" t="s">
        <v>1</v>
      </c>
      <c r="D323" s="10">
        <f t="shared" si="67"/>
        <v>7200</v>
      </c>
      <c r="E323" s="10">
        <v>2200</v>
      </c>
      <c r="F323" s="11">
        <v>2400</v>
      </c>
      <c r="G323" s="11">
        <f t="shared" ref="G323" si="68">ROUND(F323+8%*F323,-2)</f>
        <v>2600</v>
      </c>
      <c r="H323" s="22"/>
    </row>
    <row r="324" spans="1:8" ht="15" customHeight="1" x14ac:dyDescent="0.2">
      <c r="A324" s="480"/>
      <c r="B324" s="481"/>
      <c r="C324" s="15" t="s">
        <v>9</v>
      </c>
      <c r="D324" s="12">
        <f>SUM(D318:D323)</f>
        <v>256200</v>
      </c>
      <c r="E324" s="12">
        <f>SUM(E318:E323)</f>
        <v>261200</v>
      </c>
      <c r="F324" s="12">
        <f>SUM(F318:F323)</f>
        <v>2400</v>
      </c>
      <c r="G324" s="12">
        <f>SUM(G318:G323)</f>
        <v>2600</v>
      </c>
      <c r="H324" s="22"/>
    </row>
    <row r="325" spans="1:8" ht="15" customHeight="1" x14ac:dyDescent="0.2">
      <c r="A325" s="480" t="s">
        <v>36</v>
      </c>
      <c r="B325" s="479" t="s">
        <v>19</v>
      </c>
      <c r="C325" s="35" t="s">
        <v>11</v>
      </c>
      <c r="D325" s="33">
        <f>SUM(E325:G325)</f>
        <v>9000</v>
      </c>
      <c r="E325" s="33">
        <v>9000</v>
      </c>
      <c r="F325" s="10">
        <v>0</v>
      </c>
      <c r="G325" s="10">
        <v>0</v>
      </c>
      <c r="H325" s="22"/>
    </row>
    <row r="326" spans="1:8" ht="15" customHeight="1" x14ac:dyDescent="0.2">
      <c r="A326" s="480"/>
      <c r="B326" s="479"/>
      <c r="C326" s="35" t="s">
        <v>0</v>
      </c>
      <c r="D326" s="33">
        <f t="shared" ref="D326:D330" si="69">SUM(E326:G326)</f>
        <v>75000</v>
      </c>
      <c r="E326" s="33">
        <v>75000</v>
      </c>
      <c r="F326" s="10">
        <v>0</v>
      </c>
      <c r="G326" s="10">
        <v>0</v>
      </c>
      <c r="H326" s="22"/>
    </row>
    <row r="327" spans="1:8" ht="15" customHeight="1" x14ac:dyDescent="0.2">
      <c r="A327" s="480"/>
      <c r="B327" s="479"/>
      <c r="C327" s="35" t="s">
        <v>215</v>
      </c>
      <c r="D327" s="33">
        <f t="shared" si="69"/>
        <v>0</v>
      </c>
      <c r="E327" s="33">
        <v>0</v>
      </c>
      <c r="F327" s="10">
        <v>0</v>
      </c>
      <c r="G327" s="10">
        <v>0</v>
      </c>
      <c r="H327" s="22"/>
    </row>
    <row r="328" spans="1:8" ht="15" customHeight="1" x14ac:dyDescent="0.2">
      <c r="A328" s="480"/>
      <c r="B328" s="479"/>
      <c r="C328" s="35" t="s">
        <v>216</v>
      </c>
      <c r="D328" s="33">
        <f t="shared" si="69"/>
        <v>10000</v>
      </c>
      <c r="E328" s="33">
        <v>10000</v>
      </c>
      <c r="F328" s="10">
        <v>0</v>
      </c>
      <c r="G328" s="10">
        <v>0</v>
      </c>
      <c r="H328" s="22"/>
    </row>
    <row r="329" spans="1:8" ht="15" customHeight="1" x14ac:dyDescent="0.2">
      <c r="A329" s="480"/>
      <c r="B329" s="479"/>
      <c r="C329" s="35" t="s">
        <v>10</v>
      </c>
      <c r="D329" s="33">
        <f t="shared" si="69"/>
        <v>0</v>
      </c>
      <c r="E329" s="33">
        <v>0</v>
      </c>
      <c r="F329" s="10">
        <f xml:space="preserve"> F328*0.02</f>
        <v>0</v>
      </c>
      <c r="G329" s="10">
        <f xml:space="preserve"> G328*0.02</f>
        <v>0</v>
      </c>
      <c r="H329" s="22"/>
    </row>
    <row r="330" spans="1:8" ht="15" customHeight="1" x14ac:dyDescent="0.2">
      <c r="A330" s="480"/>
      <c r="B330" s="479"/>
      <c r="C330" s="35" t="s">
        <v>1</v>
      </c>
      <c r="D330" s="33">
        <f t="shared" si="69"/>
        <v>0</v>
      </c>
      <c r="E330" s="33">
        <v>0</v>
      </c>
      <c r="F330" s="10">
        <v>0</v>
      </c>
      <c r="G330" s="10">
        <f>ROUND(F330+8%*F330,-2)</f>
        <v>0</v>
      </c>
      <c r="H330" s="22"/>
    </row>
    <row r="331" spans="1:8" ht="15" customHeight="1" x14ac:dyDescent="0.2">
      <c r="A331" s="480"/>
      <c r="B331" s="479"/>
      <c r="C331" s="36" t="s">
        <v>9</v>
      </c>
      <c r="D331" s="32">
        <f>SUM(D325:D330)</f>
        <v>94000</v>
      </c>
      <c r="E331" s="32">
        <f>SUM(E325:E330)</f>
        <v>94000</v>
      </c>
      <c r="F331" s="12">
        <f>SUM(F325:F330)</f>
        <v>0</v>
      </c>
      <c r="G331" s="12">
        <f>SUM(G325:G330)</f>
        <v>0</v>
      </c>
      <c r="H331" s="22"/>
    </row>
    <row r="332" spans="1:8" ht="15" customHeight="1" x14ac:dyDescent="0.2">
      <c r="A332" s="480" t="s">
        <v>20</v>
      </c>
      <c r="B332" s="481" t="s">
        <v>21</v>
      </c>
      <c r="C332" s="16" t="s">
        <v>11</v>
      </c>
      <c r="D332" s="10">
        <f>SUM(E332:G332)</f>
        <v>9000</v>
      </c>
      <c r="E332" s="10">
        <v>0</v>
      </c>
      <c r="F332" s="10">
        <v>9000</v>
      </c>
      <c r="G332" s="10">
        <v>0</v>
      </c>
      <c r="H332" s="22"/>
    </row>
    <row r="333" spans="1:8" ht="15" customHeight="1" x14ac:dyDescent="0.2">
      <c r="A333" s="480"/>
      <c r="B333" s="481"/>
      <c r="C333" s="16" t="s">
        <v>0</v>
      </c>
      <c r="D333" s="10">
        <f t="shared" ref="D333:D337" si="70">SUM(E333:G333)</f>
        <v>18000</v>
      </c>
      <c r="E333" s="10">
        <v>0</v>
      </c>
      <c r="F333" s="10">
        <v>18000</v>
      </c>
      <c r="G333" s="10">
        <v>0</v>
      </c>
      <c r="H333" s="22"/>
    </row>
    <row r="334" spans="1:8" ht="15" customHeight="1" x14ac:dyDescent="0.2">
      <c r="A334" s="480"/>
      <c r="B334" s="481"/>
      <c r="C334" s="16" t="s">
        <v>101</v>
      </c>
      <c r="D334" s="10">
        <f t="shared" si="70"/>
        <v>50000</v>
      </c>
      <c r="E334" s="10">
        <v>0</v>
      </c>
      <c r="F334" s="10">
        <v>50000</v>
      </c>
      <c r="G334" s="10">
        <v>0</v>
      </c>
      <c r="H334" s="22"/>
    </row>
    <row r="335" spans="1:8" ht="15" customHeight="1" x14ac:dyDescent="0.2">
      <c r="A335" s="480"/>
      <c r="B335" s="481"/>
      <c r="C335" s="16" t="s">
        <v>12</v>
      </c>
      <c r="D335" s="10">
        <f t="shared" si="70"/>
        <v>0</v>
      </c>
      <c r="E335" s="10">
        <v>0</v>
      </c>
      <c r="F335" s="10">
        <v>0</v>
      </c>
      <c r="G335" s="10">
        <v>0</v>
      </c>
      <c r="H335" s="22"/>
    </row>
    <row r="336" spans="1:8" ht="15" customHeight="1" x14ac:dyDescent="0.2">
      <c r="A336" s="480"/>
      <c r="B336" s="481"/>
      <c r="C336" s="16" t="s">
        <v>10</v>
      </c>
      <c r="D336" s="10">
        <f t="shared" si="70"/>
        <v>1000</v>
      </c>
      <c r="E336" s="10">
        <v>0</v>
      </c>
      <c r="F336" s="10">
        <v>1000</v>
      </c>
      <c r="G336" s="10">
        <f>G335*0.02</f>
        <v>0</v>
      </c>
      <c r="H336" s="22"/>
    </row>
    <row r="337" spans="1:8" ht="15" customHeight="1" x14ac:dyDescent="0.2">
      <c r="A337" s="480"/>
      <c r="B337" s="481"/>
      <c r="C337" s="16" t="s">
        <v>1</v>
      </c>
      <c r="D337" s="10">
        <f t="shared" si="70"/>
        <v>0</v>
      </c>
      <c r="E337" s="10">
        <v>0</v>
      </c>
      <c r="F337" s="10">
        <v>0</v>
      </c>
      <c r="G337" s="10">
        <f>ROUND(F337+8%*F337,-2)</f>
        <v>0</v>
      </c>
      <c r="H337" s="22"/>
    </row>
    <row r="338" spans="1:8" ht="15" customHeight="1" x14ac:dyDescent="0.2">
      <c r="A338" s="480"/>
      <c r="B338" s="481"/>
      <c r="C338" s="15" t="s">
        <v>9</v>
      </c>
      <c r="D338" s="12">
        <f>SUM(D332:D337)</f>
        <v>78000</v>
      </c>
      <c r="E338" s="12">
        <f>SUM(E332:E337)</f>
        <v>0</v>
      </c>
      <c r="F338" s="12">
        <f>SUM(F332:F337)</f>
        <v>78000</v>
      </c>
      <c r="G338" s="12">
        <f>SUM(G332:G337)</f>
        <v>0</v>
      </c>
      <c r="H338" s="22"/>
    </row>
    <row r="339" spans="1:8" ht="15" customHeight="1" x14ac:dyDescent="0.2">
      <c r="A339" s="480" t="s">
        <v>22</v>
      </c>
      <c r="B339" s="481" t="s">
        <v>23</v>
      </c>
      <c r="C339" s="16" t="s">
        <v>11</v>
      </c>
      <c r="D339" s="10">
        <f>SUM(E339:G339)</f>
        <v>9000</v>
      </c>
      <c r="E339" s="10">
        <v>0</v>
      </c>
      <c r="F339" s="10">
        <v>9000</v>
      </c>
      <c r="G339" s="10">
        <v>0</v>
      </c>
      <c r="H339" s="22"/>
    </row>
    <row r="340" spans="1:8" ht="15" customHeight="1" x14ac:dyDescent="0.2">
      <c r="A340" s="480"/>
      <c r="B340" s="481"/>
      <c r="C340" s="16" t="s">
        <v>0</v>
      </c>
      <c r="D340" s="10">
        <f t="shared" ref="D340:D344" si="71">SUM(E340:G340)</f>
        <v>18000</v>
      </c>
      <c r="E340" s="10">
        <v>0</v>
      </c>
      <c r="F340" s="10">
        <v>18000</v>
      </c>
      <c r="G340" s="10">
        <v>0</v>
      </c>
      <c r="H340" s="22"/>
    </row>
    <row r="341" spans="1:8" ht="15" customHeight="1" x14ac:dyDescent="0.2">
      <c r="A341" s="480"/>
      <c r="B341" s="481"/>
      <c r="C341" s="16" t="s">
        <v>101</v>
      </c>
      <c r="D341" s="10">
        <f t="shared" si="71"/>
        <v>50000</v>
      </c>
      <c r="E341" s="10">
        <v>0</v>
      </c>
      <c r="F341" s="10">
        <v>50000</v>
      </c>
      <c r="G341" s="10">
        <v>0</v>
      </c>
      <c r="H341" s="22"/>
    </row>
    <row r="342" spans="1:8" ht="15" customHeight="1" x14ac:dyDescent="0.2">
      <c r="A342" s="480"/>
      <c r="B342" s="481"/>
      <c r="C342" s="16" t="s">
        <v>12</v>
      </c>
      <c r="D342" s="10">
        <f t="shared" si="71"/>
        <v>0</v>
      </c>
      <c r="E342" s="10">
        <v>0</v>
      </c>
      <c r="F342" s="10">
        <v>0</v>
      </c>
      <c r="G342" s="10">
        <v>0</v>
      </c>
      <c r="H342" s="22"/>
    </row>
    <row r="343" spans="1:8" ht="15" customHeight="1" x14ac:dyDescent="0.2">
      <c r="A343" s="480"/>
      <c r="B343" s="481"/>
      <c r="C343" s="16" t="s">
        <v>10</v>
      </c>
      <c r="D343" s="10">
        <f t="shared" si="71"/>
        <v>0</v>
      </c>
      <c r="E343" s="10">
        <f xml:space="preserve"> E342*0.02</f>
        <v>0</v>
      </c>
      <c r="F343" s="10">
        <f xml:space="preserve"> F342*0.02</f>
        <v>0</v>
      </c>
      <c r="G343" s="10">
        <v>0</v>
      </c>
      <c r="H343" s="22"/>
    </row>
    <row r="344" spans="1:8" ht="15" customHeight="1" x14ac:dyDescent="0.2">
      <c r="A344" s="480"/>
      <c r="B344" s="481"/>
      <c r="C344" s="16" t="s">
        <v>1</v>
      </c>
      <c r="D344" s="10">
        <f t="shared" si="71"/>
        <v>0</v>
      </c>
      <c r="E344" s="10">
        <v>0</v>
      </c>
      <c r="F344" s="10">
        <v>0</v>
      </c>
      <c r="G344" s="10">
        <v>0</v>
      </c>
      <c r="H344" s="22"/>
    </row>
    <row r="345" spans="1:8" ht="15" customHeight="1" x14ac:dyDescent="0.2">
      <c r="A345" s="480"/>
      <c r="B345" s="481"/>
      <c r="C345" s="15" t="s">
        <v>9</v>
      </c>
      <c r="D345" s="12">
        <f>SUM(D339:D344)</f>
        <v>77000</v>
      </c>
      <c r="E345" s="12">
        <f>SUM(E339:E344)</f>
        <v>0</v>
      </c>
      <c r="F345" s="12">
        <f>SUM(F339:F344)</f>
        <v>77000</v>
      </c>
      <c r="G345" s="12">
        <f>SUM(G339:G344)</f>
        <v>0</v>
      </c>
      <c r="H345" s="22"/>
    </row>
    <row r="346" spans="1:8" ht="15" customHeight="1" x14ac:dyDescent="0.2">
      <c r="A346" s="472" t="s">
        <v>9</v>
      </c>
      <c r="B346" s="472"/>
      <c r="C346" s="472"/>
      <c r="D346" s="8">
        <f>D345+D338+D331+D324</f>
        <v>505200</v>
      </c>
      <c r="E346" s="8">
        <f>SUM(E324+E331)</f>
        <v>355200</v>
      </c>
      <c r="F346" s="8">
        <f>F345+F338+F331+F324</f>
        <v>157400</v>
      </c>
      <c r="G346" s="8">
        <f>G345+G338+G331+G324</f>
        <v>2600</v>
      </c>
      <c r="H346" s="22"/>
    </row>
    <row r="347" spans="1:8" ht="15" customHeight="1" x14ac:dyDescent="0.2">
      <c r="A347" s="472"/>
      <c r="B347" s="472"/>
      <c r="C347" s="472"/>
      <c r="D347" s="472"/>
      <c r="E347" s="472"/>
      <c r="F347" s="472"/>
      <c r="G347" s="472"/>
      <c r="H347" s="22"/>
    </row>
    <row r="348" spans="1:8" ht="15" customHeight="1" x14ac:dyDescent="0.2">
      <c r="A348" s="17" t="s">
        <v>150</v>
      </c>
      <c r="B348" s="471" t="s">
        <v>184</v>
      </c>
      <c r="C348" s="471"/>
      <c r="D348" s="471"/>
      <c r="E348" s="471"/>
      <c r="F348" s="471"/>
      <c r="G348" s="471"/>
      <c r="H348" s="22"/>
    </row>
    <row r="349" spans="1:8" ht="15" customHeight="1" x14ac:dyDescent="0.2">
      <c r="A349" s="13" t="s">
        <v>16</v>
      </c>
      <c r="B349" s="470" t="s">
        <v>217</v>
      </c>
      <c r="C349" s="470"/>
      <c r="D349" s="11">
        <f>SUM(E349:G349)</f>
        <v>47200</v>
      </c>
      <c r="E349" s="10">
        <v>15000</v>
      </c>
      <c r="F349" s="10">
        <v>15500</v>
      </c>
      <c r="G349" s="10">
        <f t="shared" ref="G349" si="72">ROUND(F349+8%*F349,-2)</f>
        <v>16700</v>
      </c>
      <c r="H349" s="22"/>
    </row>
    <row r="350" spans="1:8" ht="15" customHeight="1" x14ac:dyDescent="0.2">
      <c r="A350" s="13" t="s">
        <v>36</v>
      </c>
      <c r="B350" s="470" t="s">
        <v>185</v>
      </c>
      <c r="C350" s="470"/>
      <c r="D350" s="11">
        <f t="shared" ref="D350:D351" si="73">SUM(E350:G350)</f>
        <v>20800</v>
      </c>
      <c r="E350" s="10">
        <v>0</v>
      </c>
      <c r="F350" s="10">
        <v>10000</v>
      </c>
      <c r="G350" s="10">
        <f xml:space="preserve"> F350*1.08</f>
        <v>10800</v>
      </c>
      <c r="H350" s="22"/>
    </row>
    <row r="351" spans="1:8" ht="15" customHeight="1" x14ac:dyDescent="0.2">
      <c r="A351" s="13" t="s">
        <v>20</v>
      </c>
      <c r="B351" s="470" t="s">
        <v>29</v>
      </c>
      <c r="C351" s="470"/>
      <c r="D351" s="11">
        <f t="shared" si="73"/>
        <v>31200</v>
      </c>
      <c r="E351" s="10">
        <v>0</v>
      </c>
      <c r="F351" s="10">
        <v>15000</v>
      </c>
      <c r="G351" s="10">
        <f xml:space="preserve"> F351*1.08</f>
        <v>16200.000000000002</v>
      </c>
      <c r="H351" s="22"/>
    </row>
    <row r="352" spans="1:8" ht="15" customHeight="1" x14ac:dyDescent="0.2">
      <c r="A352" s="472" t="s">
        <v>9</v>
      </c>
      <c r="B352" s="472"/>
      <c r="C352" s="472"/>
      <c r="D352" s="7">
        <f>SUM(D349:D351)</f>
        <v>99200</v>
      </c>
      <c r="E352" s="7">
        <f>SUM(E349:E351)</f>
        <v>15000</v>
      </c>
      <c r="F352" s="7">
        <f>SUM(F349:F351)</f>
        <v>40500</v>
      </c>
      <c r="G352" s="7">
        <f>SUM(G349:G351)</f>
        <v>43700</v>
      </c>
      <c r="H352" s="22"/>
    </row>
    <row r="353" spans="1:8" ht="15" customHeight="1" x14ac:dyDescent="0.2">
      <c r="A353" s="472"/>
      <c r="B353" s="472"/>
      <c r="C353" s="472"/>
      <c r="D353" s="472"/>
      <c r="E353" s="472"/>
      <c r="F353" s="472"/>
      <c r="G353" s="472"/>
      <c r="H353" s="22"/>
    </row>
    <row r="354" spans="1:8" ht="15" customHeight="1" x14ac:dyDescent="0.2">
      <c r="A354" s="17" t="s">
        <v>151</v>
      </c>
      <c r="B354" s="471" t="s">
        <v>196</v>
      </c>
      <c r="C354" s="471"/>
      <c r="D354" s="471"/>
      <c r="E354" s="471"/>
      <c r="F354" s="471"/>
      <c r="G354" s="471"/>
      <c r="H354" s="22"/>
    </row>
    <row r="355" spans="1:8" ht="15" customHeight="1" x14ac:dyDescent="0.2">
      <c r="A355" s="13" t="s">
        <v>16</v>
      </c>
      <c r="B355" s="476" t="s">
        <v>212</v>
      </c>
      <c r="C355" s="476"/>
      <c r="D355" s="11">
        <f>SUM(E355:G355)</f>
        <v>0</v>
      </c>
      <c r="E355" s="23">
        <v>0</v>
      </c>
      <c r="F355" s="23">
        <v>0</v>
      </c>
      <c r="G355" s="23">
        <v>0</v>
      </c>
      <c r="H355" s="22"/>
    </row>
    <row r="356" spans="1:8" ht="15" customHeight="1" x14ac:dyDescent="0.2">
      <c r="A356" s="13" t="s">
        <v>36</v>
      </c>
      <c r="B356" s="476" t="s">
        <v>218</v>
      </c>
      <c r="C356" s="476"/>
      <c r="D356" s="11">
        <f t="shared" ref="D356:D359" si="74">SUM(E356:G356)</f>
        <v>162320</v>
      </c>
      <c r="E356" s="23">
        <v>50000</v>
      </c>
      <c r="F356" s="10">
        <v>54000</v>
      </c>
      <c r="G356" s="10">
        <f xml:space="preserve"> F356*1.08</f>
        <v>58320.000000000007</v>
      </c>
      <c r="H356" s="22"/>
    </row>
    <row r="357" spans="1:8" ht="15" customHeight="1" x14ac:dyDescent="0.2">
      <c r="A357" s="13" t="s">
        <v>20</v>
      </c>
      <c r="B357" s="476" t="s">
        <v>48</v>
      </c>
      <c r="C357" s="476"/>
      <c r="D357" s="11">
        <f t="shared" si="74"/>
        <v>1190000</v>
      </c>
      <c r="E357" s="23">
        <v>0</v>
      </c>
      <c r="F357" s="23">
        <v>1190000</v>
      </c>
      <c r="G357" s="11">
        <v>0</v>
      </c>
      <c r="H357" s="22"/>
    </row>
    <row r="358" spans="1:8" ht="15" customHeight="1" x14ac:dyDescent="0.2">
      <c r="A358" s="13" t="s">
        <v>22</v>
      </c>
      <c r="B358" s="476" t="s">
        <v>155</v>
      </c>
      <c r="C358" s="476"/>
      <c r="D358" s="11">
        <f t="shared" si="74"/>
        <v>0</v>
      </c>
      <c r="E358" s="34">
        <v>0</v>
      </c>
      <c r="F358" s="23">
        <v>0</v>
      </c>
      <c r="G358" s="11">
        <f>ROUND(F358+8%*F358,-2)</f>
        <v>0</v>
      </c>
      <c r="H358" s="22" t="s">
        <v>252</v>
      </c>
    </row>
    <row r="359" spans="1:8" ht="15" customHeight="1" x14ac:dyDescent="0.2">
      <c r="A359" s="13" t="s">
        <v>24</v>
      </c>
      <c r="B359" s="476" t="s">
        <v>231</v>
      </c>
      <c r="C359" s="476"/>
      <c r="D359" s="11">
        <f t="shared" si="74"/>
        <v>30000</v>
      </c>
      <c r="E359" s="23">
        <v>10000</v>
      </c>
      <c r="F359" s="10">
        <v>10000</v>
      </c>
      <c r="G359" s="10">
        <v>10000</v>
      </c>
      <c r="H359" s="22"/>
    </row>
    <row r="360" spans="1:8" ht="15" customHeight="1" x14ac:dyDescent="0.2">
      <c r="A360" s="472" t="s">
        <v>9</v>
      </c>
      <c r="B360" s="472"/>
      <c r="C360" s="472"/>
      <c r="D360" s="7">
        <f>SUM(D355:D359)</f>
        <v>1382320</v>
      </c>
      <c r="E360" s="7">
        <f t="shared" ref="E360" si="75">SUM(E355:E359)</f>
        <v>60000</v>
      </c>
      <c r="F360" s="7">
        <f t="shared" ref="F360:G360" si="76">SUM(F355:F359)</f>
        <v>1254000</v>
      </c>
      <c r="G360" s="7">
        <f t="shared" si="76"/>
        <v>68320</v>
      </c>
      <c r="H360" s="22"/>
    </row>
    <row r="361" spans="1:8" ht="15" customHeight="1" x14ac:dyDescent="0.2">
      <c r="A361" s="472"/>
      <c r="B361" s="472"/>
      <c r="C361" s="472"/>
      <c r="D361" s="472"/>
      <c r="E361" s="472"/>
      <c r="F361" s="472"/>
      <c r="G361" s="472"/>
      <c r="H361" s="22"/>
    </row>
    <row r="362" spans="1:8" ht="15" customHeight="1" x14ac:dyDescent="0.2">
      <c r="A362" s="68" t="s">
        <v>153</v>
      </c>
      <c r="B362" s="459" t="s">
        <v>200</v>
      </c>
      <c r="C362" s="459"/>
      <c r="D362" s="459"/>
      <c r="E362" s="459"/>
      <c r="F362" s="459"/>
      <c r="G362" s="459"/>
      <c r="H362" s="459"/>
    </row>
    <row r="363" spans="1:8" ht="15" customHeight="1" x14ac:dyDescent="0.2">
      <c r="A363" s="79" t="s">
        <v>16</v>
      </c>
      <c r="B363" s="474" t="s">
        <v>285</v>
      </c>
      <c r="C363" s="475"/>
      <c r="D363" s="80">
        <f>SUM(E363:G363)</f>
        <v>0</v>
      </c>
      <c r="E363" s="92"/>
      <c r="F363" s="81">
        <v>0</v>
      </c>
      <c r="G363" s="81">
        <v>0</v>
      </c>
    </row>
    <row r="364" spans="1:8" ht="15" customHeight="1" x14ac:dyDescent="0.2">
      <c r="A364" s="494" t="s">
        <v>9</v>
      </c>
      <c r="B364" s="495"/>
      <c r="C364" s="496"/>
      <c r="D364" s="74">
        <f>SUM(D363:D363)</f>
        <v>0</v>
      </c>
      <c r="E364" s="90">
        <f>SUM(E363:E363)</f>
        <v>0</v>
      </c>
      <c r="F364" s="74">
        <f>SUM(F363:F363)</f>
        <v>0</v>
      </c>
      <c r="G364" s="74">
        <f>SUM(G363:G363)</f>
        <v>0</v>
      </c>
    </row>
    <row r="365" spans="1:8" ht="15" customHeight="1" x14ac:dyDescent="0.2">
      <c r="A365" s="14"/>
      <c r="B365" s="14"/>
      <c r="C365" s="14"/>
      <c r="D365" s="14"/>
      <c r="E365" s="14"/>
      <c r="F365" s="14"/>
      <c r="G365" s="14"/>
      <c r="H365" s="22"/>
    </row>
    <row r="366" spans="1:8" ht="15" customHeight="1" x14ac:dyDescent="0.2">
      <c r="A366" s="472"/>
      <c r="B366" s="472"/>
      <c r="C366" s="472"/>
      <c r="D366" s="472"/>
      <c r="E366" s="472"/>
      <c r="F366" s="472"/>
      <c r="G366" s="472"/>
      <c r="H366" s="22"/>
    </row>
    <row r="367" spans="1:8" ht="15" customHeight="1" x14ac:dyDescent="0.2">
      <c r="A367" s="17" t="s">
        <v>154</v>
      </c>
      <c r="B367" s="471" t="s">
        <v>158</v>
      </c>
      <c r="C367" s="471"/>
      <c r="D367" s="471"/>
      <c r="E367" s="471"/>
      <c r="F367" s="471"/>
      <c r="G367" s="471"/>
      <c r="H367" s="22"/>
    </row>
    <row r="368" spans="1:8" ht="15" customHeight="1" x14ac:dyDescent="0.2">
      <c r="A368" s="13" t="s">
        <v>36</v>
      </c>
      <c r="B368" s="476" t="s">
        <v>1</v>
      </c>
      <c r="C368" s="476"/>
      <c r="D368" s="11">
        <f t="shared" ref="D368" si="77">SUM(E368:G368)</f>
        <v>110000</v>
      </c>
      <c r="E368" s="23">
        <v>10000</v>
      </c>
      <c r="F368" s="10">
        <v>50000</v>
      </c>
      <c r="G368" s="10">
        <v>50000</v>
      </c>
      <c r="H368" s="22"/>
    </row>
    <row r="369" spans="1:8" ht="15" customHeight="1" x14ac:dyDescent="0.2">
      <c r="A369" s="472" t="s">
        <v>9</v>
      </c>
      <c r="B369" s="472"/>
      <c r="C369" s="472"/>
      <c r="D369" s="7">
        <f>SUM(D368:D368)</f>
        <v>110000</v>
      </c>
      <c r="E369" s="7">
        <f>SUM(E368:E368)</f>
        <v>10000</v>
      </c>
      <c r="F369" s="7">
        <f>SUM(F368:F368)</f>
        <v>50000</v>
      </c>
      <c r="G369" s="7">
        <f>SUM(G368:G368)</f>
        <v>50000</v>
      </c>
      <c r="H369" s="22" t="s">
        <v>239</v>
      </c>
    </row>
    <row r="370" spans="1:8" ht="15" customHeight="1" x14ac:dyDescent="0.2">
      <c r="A370" s="472"/>
      <c r="B370" s="472"/>
      <c r="C370" s="472"/>
      <c r="D370" s="472"/>
      <c r="E370" s="472"/>
      <c r="F370" s="472"/>
      <c r="G370" s="472"/>
      <c r="H370" s="22"/>
    </row>
    <row r="371" spans="1:8" ht="15" customHeight="1" x14ac:dyDescent="0.2">
      <c r="A371" s="17" t="s">
        <v>156</v>
      </c>
      <c r="B371" s="471" t="s">
        <v>159</v>
      </c>
      <c r="C371" s="471"/>
      <c r="D371" s="8"/>
      <c r="E371" s="8"/>
      <c r="F371" s="8"/>
      <c r="G371" s="8"/>
      <c r="H371" s="22"/>
    </row>
    <row r="372" spans="1:8" ht="15" customHeight="1" x14ac:dyDescent="0.2">
      <c r="A372" s="13" t="s">
        <v>16</v>
      </c>
      <c r="B372" s="470" t="s">
        <v>33</v>
      </c>
      <c r="C372" s="470"/>
      <c r="D372" s="11">
        <f>SUM(E372:G372)</f>
        <v>13000</v>
      </c>
      <c r="E372" s="10">
        <v>13000</v>
      </c>
      <c r="F372" s="10">
        <v>0</v>
      </c>
      <c r="G372" s="10">
        <v>0</v>
      </c>
      <c r="H372" s="22" t="s">
        <v>240</v>
      </c>
    </row>
    <row r="373" spans="1:8" ht="15" customHeight="1" x14ac:dyDescent="0.2">
      <c r="A373" s="13" t="s">
        <v>36</v>
      </c>
      <c r="B373" s="470" t="s">
        <v>238</v>
      </c>
      <c r="C373" s="470"/>
      <c r="D373" s="11">
        <f t="shared" ref="D373:D378" si="78">SUM(E373:G373)</f>
        <v>120000</v>
      </c>
      <c r="E373" s="33">
        <v>120000</v>
      </c>
      <c r="F373" s="10">
        <v>0</v>
      </c>
      <c r="G373" s="10">
        <v>0</v>
      </c>
      <c r="H373" s="22"/>
    </row>
    <row r="374" spans="1:8" ht="15" customHeight="1" x14ac:dyDescent="0.2">
      <c r="A374" s="13" t="s">
        <v>20</v>
      </c>
      <c r="B374" s="470" t="s">
        <v>10</v>
      </c>
      <c r="C374" s="470"/>
      <c r="D374" s="11">
        <f t="shared" si="78"/>
        <v>0</v>
      </c>
      <c r="E374" s="10">
        <v>0</v>
      </c>
      <c r="F374" s="10">
        <f>F373*2%</f>
        <v>0</v>
      </c>
      <c r="G374" s="10">
        <v>0</v>
      </c>
      <c r="H374" s="22"/>
    </row>
    <row r="375" spans="1:8" ht="15" customHeight="1" x14ac:dyDescent="0.2">
      <c r="A375" s="13" t="s">
        <v>22</v>
      </c>
      <c r="B375" s="469" t="s">
        <v>197</v>
      </c>
      <c r="C375" s="469"/>
      <c r="D375" s="11">
        <f t="shared" si="78"/>
        <v>0</v>
      </c>
      <c r="E375" s="10">
        <v>0</v>
      </c>
      <c r="F375" s="10">
        <v>0</v>
      </c>
      <c r="G375" s="10">
        <v>0</v>
      </c>
      <c r="H375" s="22"/>
    </row>
    <row r="376" spans="1:8" ht="15" customHeight="1" x14ac:dyDescent="0.2">
      <c r="A376" s="13" t="s">
        <v>24</v>
      </c>
      <c r="B376" s="470" t="s">
        <v>46</v>
      </c>
      <c r="C376" s="470"/>
      <c r="D376" s="11">
        <f t="shared" si="78"/>
        <v>13000</v>
      </c>
      <c r="E376" s="10">
        <v>10000</v>
      </c>
      <c r="F376" s="10">
        <v>3000</v>
      </c>
      <c r="G376" s="10">
        <v>0</v>
      </c>
      <c r="H376" s="22"/>
    </row>
    <row r="377" spans="1:8" ht="15" customHeight="1" x14ac:dyDescent="0.2">
      <c r="A377" s="13" t="s">
        <v>64</v>
      </c>
      <c r="B377" s="470" t="s">
        <v>204</v>
      </c>
      <c r="C377" s="470"/>
      <c r="D377" s="11">
        <f t="shared" si="78"/>
        <v>14000</v>
      </c>
      <c r="E377" s="10">
        <v>14000</v>
      </c>
      <c r="F377" s="10">
        <v>0</v>
      </c>
      <c r="G377" s="10">
        <v>0</v>
      </c>
      <c r="H377" s="22"/>
    </row>
    <row r="378" spans="1:8" ht="15" customHeight="1" x14ac:dyDescent="0.2">
      <c r="A378" s="13" t="s">
        <v>65</v>
      </c>
      <c r="B378" s="470" t="s">
        <v>1</v>
      </c>
      <c r="C378" s="470"/>
      <c r="D378" s="11">
        <f t="shared" si="78"/>
        <v>132500</v>
      </c>
      <c r="E378" s="10">
        <v>110000</v>
      </c>
      <c r="F378" s="11">
        <v>10800</v>
      </c>
      <c r="G378" s="10">
        <f>ROUND(F378+8%*F378,-2)</f>
        <v>11700</v>
      </c>
      <c r="H378" s="22"/>
    </row>
    <row r="379" spans="1:8" ht="15" customHeight="1" x14ac:dyDescent="0.2">
      <c r="A379" s="60" t="s">
        <v>67</v>
      </c>
      <c r="B379" s="470" t="s">
        <v>305</v>
      </c>
      <c r="C379" s="470"/>
      <c r="D379" s="11"/>
      <c r="E379" s="10">
        <v>10000</v>
      </c>
      <c r="F379" s="11"/>
      <c r="G379" s="10"/>
      <c r="H379" s="22"/>
    </row>
    <row r="380" spans="1:8" ht="15" customHeight="1" x14ac:dyDescent="0.2">
      <c r="A380" s="60" t="s">
        <v>70</v>
      </c>
      <c r="B380" s="470" t="s">
        <v>256</v>
      </c>
      <c r="C380" s="470"/>
      <c r="D380" s="11"/>
      <c r="E380" s="10">
        <v>10000</v>
      </c>
      <c r="F380" s="11"/>
      <c r="G380" s="10"/>
      <c r="H380" s="22"/>
    </row>
    <row r="381" spans="1:8" ht="15" customHeight="1" x14ac:dyDescent="0.2">
      <c r="A381" s="472" t="s">
        <v>9</v>
      </c>
      <c r="B381" s="472"/>
      <c r="C381" s="472"/>
      <c r="D381" s="7">
        <f>SUM(D372:D378)</f>
        <v>292500</v>
      </c>
      <c r="E381" s="7">
        <f>SUM(E372:E380)</f>
        <v>287000</v>
      </c>
      <c r="F381" s="8">
        <f>SUM(F372:F378)</f>
        <v>13800</v>
      </c>
      <c r="G381" s="8">
        <f>SUM(G372:G378)</f>
        <v>11700</v>
      </c>
      <c r="H381" s="22"/>
    </row>
    <row r="382" spans="1:8" ht="15" customHeight="1" x14ac:dyDescent="0.2">
      <c r="A382" s="472"/>
      <c r="B382" s="472"/>
      <c r="C382" s="472"/>
      <c r="D382" s="472"/>
      <c r="E382" s="472"/>
      <c r="F382" s="472"/>
      <c r="G382" s="472"/>
      <c r="H382" s="22"/>
    </row>
    <row r="383" spans="1:8" ht="15" customHeight="1" x14ac:dyDescent="0.2">
      <c r="A383" s="17" t="s">
        <v>157</v>
      </c>
      <c r="B383" s="471" t="s">
        <v>68</v>
      </c>
      <c r="C383" s="471"/>
      <c r="D383" s="471"/>
      <c r="E383" s="471"/>
      <c r="F383" s="471"/>
      <c r="G383" s="471"/>
      <c r="H383" s="22"/>
    </row>
    <row r="384" spans="1:8" ht="15" customHeight="1" x14ac:dyDescent="0.2">
      <c r="A384" s="13" t="s">
        <v>16</v>
      </c>
      <c r="B384" s="470" t="s">
        <v>11</v>
      </c>
      <c r="C384" s="470"/>
      <c r="D384" s="11">
        <f>SUM(E384:G384)</f>
        <v>0</v>
      </c>
      <c r="E384" s="10">
        <v>0</v>
      </c>
      <c r="F384" s="10">
        <v>0</v>
      </c>
      <c r="G384" s="10">
        <v>0</v>
      </c>
      <c r="H384" s="22"/>
    </row>
    <row r="385" spans="1:8" ht="15" customHeight="1" x14ac:dyDescent="0.2">
      <c r="A385" s="13" t="s">
        <v>36</v>
      </c>
      <c r="B385" s="470" t="s">
        <v>0</v>
      </c>
      <c r="C385" s="470"/>
      <c r="D385" s="11">
        <f t="shared" ref="D385:D388" si="79">SUM(E385:G385)</f>
        <v>50000</v>
      </c>
      <c r="E385" s="10">
        <v>0</v>
      </c>
      <c r="F385" s="10">
        <v>50000</v>
      </c>
      <c r="G385" s="10">
        <v>0</v>
      </c>
      <c r="H385" s="22"/>
    </row>
    <row r="386" spans="1:8" ht="15" customHeight="1" x14ac:dyDescent="0.2">
      <c r="A386" s="13" t="s">
        <v>20</v>
      </c>
      <c r="B386" s="470" t="s">
        <v>75</v>
      </c>
      <c r="C386" s="470"/>
      <c r="D386" s="11">
        <f t="shared" si="79"/>
        <v>100000</v>
      </c>
      <c r="E386" s="10">
        <v>0</v>
      </c>
      <c r="F386" s="10">
        <v>100000</v>
      </c>
      <c r="G386" s="10">
        <v>0</v>
      </c>
      <c r="H386" s="22"/>
    </row>
    <row r="387" spans="1:8" ht="15" customHeight="1" x14ac:dyDescent="0.2">
      <c r="A387" s="13" t="s">
        <v>22</v>
      </c>
      <c r="B387" s="469" t="s">
        <v>10</v>
      </c>
      <c r="C387" s="469"/>
      <c r="D387" s="11">
        <f t="shared" si="79"/>
        <v>2000</v>
      </c>
      <c r="E387" s="10">
        <v>0</v>
      </c>
      <c r="F387" s="10">
        <v>2000</v>
      </c>
      <c r="G387" s="10">
        <f>5%*G386</f>
        <v>0</v>
      </c>
      <c r="H387" s="22"/>
    </row>
    <row r="388" spans="1:8" ht="15" customHeight="1" x14ac:dyDescent="0.2">
      <c r="A388" s="13" t="s">
        <v>24</v>
      </c>
      <c r="B388" s="470" t="s">
        <v>1</v>
      </c>
      <c r="C388" s="470"/>
      <c r="D388" s="11">
        <f t="shared" si="79"/>
        <v>0</v>
      </c>
      <c r="E388" s="10">
        <v>0</v>
      </c>
      <c r="F388" s="10">
        <v>0</v>
      </c>
      <c r="G388" s="10">
        <v>0</v>
      </c>
      <c r="H388" s="22"/>
    </row>
    <row r="389" spans="1:8" ht="15" customHeight="1" x14ac:dyDescent="0.2">
      <c r="A389" s="472" t="s">
        <v>9</v>
      </c>
      <c r="B389" s="472"/>
      <c r="C389" s="472"/>
      <c r="D389" s="7">
        <f>SUM(D384:D388)</f>
        <v>152000</v>
      </c>
      <c r="E389" s="7">
        <f>SUM(E384:E388)</f>
        <v>0</v>
      </c>
      <c r="F389" s="7">
        <f>SUM(F384:F388)</f>
        <v>152000</v>
      </c>
      <c r="G389" s="7">
        <f>SUM(G384:G388)</f>
        <v>0</v>
      </c>
      <c r="H389" s="22"/>
    </row>
    <row r="390" spans="1:8" ht="15" customHeight="1" x14ac:dyDescent="0.2">
      <c r="A390" s="472"/>
      <c r="B390" s="472"/>
      <c r="C390" s="472"/>
      <c r="D390" s="472"/>
      <c r="E390" s="472"/>
      <c r="F390" s="472"/>
      <c r="G390" s="472"/>
      <c r="H390" s="22"/>
    </row>
    <row r="391" spans="1:8" ht="15" customHeight="1" x14ac:dyDescent="0.2">
      <c r="A391" s="17" t="s">
        <v>160</v>
      </c>
      <c r="B391" s="471" t="s">
        <v>207</v>
      </c>
      <c r="C391" s="471"/>
      <c r="D391" s="471"/>
      <c r="E391" s="471"/>
      <c r="F391" s="471"/>
      <c r="G391" s="471"/>
      <c r="H391" s="22"/>
    </row>
    <row r="392" spans="1:8" ht="15" customHeight="1" x14ac:dyDescent="0.2">
      <c r="A392" s="13" t="s">
        <v>16</v>
      </c>
      <c r="B392" s="470" t="s">
        <v>11</v>
      </c>
      <c r="C392" s="470"/>
      <c r="D392" s="11">
        <f>SUM(E392:G392)</f>
        <v>4000</v>
      </c>
      <c r="E392" s="33">
        <v>0</v>
      </c>
      <c r="F392" s="33">
        <v>4000</v>
      </c>
      <c r="G392" s="10">
        <v>0</v>
      </c>
      <c r="H392" s="22"/>
    </row>
    <row r="393" spans="1:8" ht="15" customHeight="1" x14ac:dyDescent="0.2">
      <c r="A393" s="13" t="s">
        <v>36</v>
      </c>
      <c r="B393" s="470" t="s">
        <v>0</v>
      </c>
      <c r="C393" s="470"/>
      <c r="D393" s="11">
        <f t="shared" ref="D393:D396" si="80">SUM(E393:G393)</f>
        <v>260000</v>
      </c>
      <c r="E393" s="33">
        <v>0</v>
      </c>
      <c r="F393" s="33">
        <v>260000</v>
      </c>
      <c r="G393" s="10">
        <v>0</v>
      </c>
      <c r="H393" s="22"/>
    </row>
    <row r="394" spans="1:8" ht="15" customHeight="1" x14ac:dyDescent="0.2">
      <c r="A394" s="13" t="s">
        <v>20</v>
      </c>
      <c r="B394" s="470" t="s">
        <v>208</v>
      </c>
      <c r="C394" s="470"/>
      <c r="D394" s="11">
        <f t="shared" si="80"/>
        <v>1170000</v>
      </c>
      <c r="E394" s="33">
        <v>0</v>
      </c>
      <c r="F394" s="33">
        <v>1170000</v>
      </c>
      <c r="G394" s="10">
        <v>0</v>
      </c>
      <c r="H394" s="22"/>
    </row>
    <row r="395" spans="1:8" ht="15" customHeight="1" x14ac:dyDescent="0.2">
      <c r="A395" s="13" t="s">
        <v>22</v>
      </c>
      <c r="B395" s="469" t="s">
        <v>10</v>
      </c>
      <c r="C395" s="469"/>
      <c r="D395" s="11">
        <f t="shared" si="80"/>
        <v>3000</v>
      </c>
      <c r="E395" s="33">
        <v>0</v>
      </c>
      <c r="F395" s="33">
        <v>3000</v>
      </c>
      <c r="G395" s="10">
        <f>5%*G394</f>
        <v>0</v>
      </c>
      <c r="H395" s="22"/>
    </row>
    <row r="396" spans="1:8" ht="15" customHeight="1" x14ac:dyDescent="0.2">
      <c r="A396" s="13" t="s">
        <v>24</v>
      </c>
      <c r="B396" s="470" t="s">
        <v>1</v>
      </c>
      <c r="C396" s="470"/>
      <c r="D396" s="11">
        <f t="shared" si="80"/>
        <v>0</v>
      </c>
      <c r="E396" s="33">
        <v>0</v>
      </c>
      <c r="F396" s="33">
        <v>0</v>
      </c>
      <c r="G396" s="10">
        <v>0</v>
      </c>
      <c r="H396" s="22"/>
    </row>
    <row r="397" spans="1:8" ht="15" customHeight="1" x14ac:dyDescent="0.2">
      <c r="A397" s="472" t="s">
        <v>9</v>
      </c>
      <c r="B397" s="472"/>
      <c r="C397" s="472"/>
      <c r="D397" s="7">
        <f>SUM(D392:D396)</f>
        <v>1437000</v>
      </c>
      <c r="E397" s="7">
        <f>SUM(E392:E396)</f>
        <v>0</v>
      </c>
      <c r="F397" s="7">
        <f>SUM(F392:F396)</f>
        <v>1437000</v>
      </c>
      <c r="G397" s="7">
        <f>SUM(G392:G396)</f>
        <v>0</v>
      </c>
      <c r="H397" s="22"/>
    </row>
    <row r="398" spans="1:8" ht="15" customHeight="1" x14ac:dyDescent="0.2">
      <c r="A398" s="41"/>
      <c r="B398" s="42"/>
      <c r="C398" s="42"/>
      <c r="D398" s="44"/>
      <c r="E398" s="44"/>
      <c r="F398" s="44"/>
      <c r="G398" s="45"/>
      <c r="H398" s="22"/>
    </row>
    <row r="399" spans="1:8" ht="15" customHeight="1" x14ac:dyDescent="0.2">
      <c r="A399" s="40" t="s">
        <v>294</v>
      </c>
      <c r="B399" s="471" t="s">
        <v>222</v>
      </c>
      <c r="C399" s="471"/>
      <c r="D399" s="7"/>
      <c r="E399" s="7"/>
      <c r="F399" s="7"/>
      <c r="G399" s="7"/>
    </row>
    <row r="400" spans="1:8" ht="15" customHeight="1" x14ac:dyDescent="0.2">
      <c r="A400" s="43" t="s">
        <v>16</v>
      </c>
      <c r="B400" s="470" t="s">
        <v>12</v>
      </c>
      <c r="C400" s="470"/>
      <c r="D400" s="11">
        <f>SUM(E400:G400)</f>
        <v>10000</v>
      </c>
      <c r="E400" s="33">
        <v>10000</v>
      </c>
      <c r="F400" s="10">
        <v>0</v>
      </c>
      <c r="G400" s="10">
        <v>0</v>
      </c>
    </row>
    <row r="401" spans="1:7" ht="15" customHeight="1" x14ac:dyDescent="0.2">
      <c r="A401" s="472" t="s">
        <v>9</v>
      </c>
      <c r="B401" s="472"/>
      <c r="C401" s="472"/>
      <c r="D401" s="7">
        <f>SUM(E401:G401)</f>
        <v>10000</v>
      </c>
      <c r="E401" s="7">
        <v>10000</v>
      </c>
      <c r="F401" s="7">
        <f t="shared" ref="F401:G401" si="81">F400</f>
        <v>0</v>
      </c>
      <c r="G401" s="7">
        <f t="shared" si="81"/>
        <v>0</v>
      </c>
    </row>
    <row r="402" spans="1:7" ht="15" customHeight="1" x14ac:dyDescent="0.2">
      <c r="A402" s="482"/>
      <c r="B402" s="483"/>
      <c r="C402" s="483"/>
      <c r="D402" s="483"/>
      <c r="E402" s="483"/>
      <c r="F402" s="483"/>
      <c r="G402" s="484"/>
    </row>
    <row r="403" spans="1:7" ht="15" customHeight="1" x14ac:dyDescent="0.2">
      <c r="A403" s="482" t="s">
        <v>15</v>
      </c>
      <c r="B403" s="483"/>
      <c r="C403" s="484"/>
      <c r="D403" s="8" t="e">
        <f>SUM(E403+F403+G403)</f>
        <v>#REF!</v>
      </c>
      <c r="E403" s="8" t="e">
        <f>#REF!+E4+E9+E36+E147+#REF!+GOSPODARSTVO!E20+E315+E346+E352+E360+'KOMUNALNA INFRASTRUKTURA'!#REF!+E369+E381+E389+E397+E400</f>
        <v>#REF!</v>
      </c>
      <c r="F403" s="8" t="e">
        <f>#REF!+F4+F9+F36+F147+#REF!+GOSPODARSTVO!H20+F315+F346+F352+F360+'KOMUNALNA INFRASTRUKTURA'!#REF!+F369+F381+F389+F397+F400</f>
        <v>#REF!</v>
      </c>
      <c r="G403" s="8" t="e">
        <f>#REF!+G4+G9+G36+G147+#REF!+GOSPODARSTVO!I20+G315+G346+G352+G360+'KOMUNALNA INFRASTRUKTURA'!#REF!+G369+G381+G389+G397+G400</f>
        <v>#REF!</v>
      </c>
    </row>
    <row r="405" spans="1:7" ht="15" customHeight="1" x14ac:dyDescent="0.2">
      <c r="A405" s="489"/>
      <c r="B405" s="489"/>
      <c r="C405" s="489"/>
      <c r="D405" s="489"/>
      <c r="E405" s="489"/>
      <c r="F405" s="489"/>
      <c r="G405" s="489"/>
    </row>
    <row r="406" spans="1:7" ht="15" customHeight="1" x14ac:dyDescent="0.2">
      <c r="B406" s="29"/>
      <c r="C406" s="21"/>
    </row>
    <row r="407" spans="1:7" ht="15" customHeight="1" x14ac:dyDescent="0.2">
      <c r="A407" s="30"/>
      <c r="B407" s="29"/>
      <c r="C407" s="21"/>
    </row>
    <row r="408" spans="1:7" ht="15" customHeight="1" x14ac:dyDescent="0.2">
      <c r="B408" s="21"/>
      <c r="C408" s="21"/>
    </row>
    <row r="409" spans="1:7" ht="15" customHeight="1" x14ac:dyDescent="0.2">
      <c r="A409" s="14"/>
      <c r="B409" s="21"/>
      <c r="C409" s="21"/>
      <c r="E409" s="31"/>
      <c r="F409" s="31"/>
      <c r="G409" s="14"/>
    </row>
    <row r="410" spans="1:7" ht="15" customHeight="1" x14ac:dyDescent="0.2">
      <c r="A410" s="14"/>
      <c r="B410" s="21"/>
      <c r="C410" s="21"/>
      <c r="E410" s="31"/>
      <c r="F410" s="31"/>
      <c r="G410" s="14"/>
    </row>
    <row r="411" spans="1:7" ht="15" customHeight="1" x14ac:dyDescent="0.2">
      <c r="A411" s="14"/>
      <c r="B411" s="21"/>
      <c r="C411" s="21"/>
      <c r="G411" s="14"/>
    </row>
    <row r="412" spans="1:7" ht="15" customHeight="1" x14ac:dyDescent="0.2">
      <c r="A412" s="14"/>
      <c r="B412" s="21"/>
      <c r="C412" s="21"/>
      <c r="E412" s="31"/>
      <c r="F412" s="31"/>
      <c r="G412" s="14"/>
    </row>
    <row r="413" spans="1:7" ht="15" customHeight="1" x14ac:dyDescent="0.2">
      <c r="A413" s="14"/>
      <c r="B413" s="21"/>
      <c r="C413" s="21"/>
      <c r="G413" s="14"/>
    </row>
  </sheetData>
  <mergeCells count="178">
    <mergeCell ref="B379:C379"/>
    <mergeCell ref="B380:C380"/>
    <mergeCell ref="B32:B35"/>
    <mergeCell ref="B279:C279"/>
    <mergeCell ref="B385:C385"/>
    <mergeCell ref="B386:C386"/>
    <mergeCell ref="B6:G6"/>
    <mergeCell ref="B17:B19"/>
    <mergeCell ref="A14:A16"/>
    <mergeCell ref="B14:B16"/>
    <mergeCell ref="A147:C147"/>
    <mergeCell ref="A82:A90"/>
    <mergeCell ref="B38:G38"/>
    <mergeCell ref="A113:A120"/>
    <mergeCell ref="B113:B120"/>
    <mergeCell ref="A121:A131"/>
    <mergeCell ref="B121:B131"/>
    <mergeCell ref="A132:A138"/>
    <mergeCell ref="B82:B90"/>
    <mergeCell ref="A99:A105"/>
    <mergeCell ref="B99:B105"/>
    <mergeCell ref="A106:A112"/>
    <mergeCell ref="A139:A146"/>
    <mergeCell ref="A150:A156"/>
    <mergeCell ref="B391:G391"/>
    <mergeCell ref="B26:B31"/>
    <mergeCell ref="B3:G3"/>
    <mergeCell ref="B4:C4"/>
    <mergeCell ref="A211:A216"/>
    <mergeCell ref="A205:A210"/>
    <mergeCell ref="B7:C7"/>
    <mergeCell ref="B8:C8"/>
    <mergeCell ref="B53:B57"/>
    <mergeCell ref="A58:A66"/>
    <mergeCell ref="B58:B66"/>
    <mergeCell ref="A67:A73"/>
    <mergeCell ref="B67:B73"/>
    <mergeCell ref="A74:A81"/>
    <mergeCell ref="B74:B81"/>
    <mergeCell ref="A36:C36"/>
    <mergeCell ref="A199:A204"/>
    <mergeCell ref="A193:A198"/>
    <mergeCell ref="A175:A180"/>
    <mergeCell ref="B11:G11"/>
    <mergeCell ref="A91:A98"/>
    <mergeCell ref="B106:B112"/>
    <mergeCell ref="B362:H362"/>
    <mergeCell ref="A364:C364"/>
    <mergeCell ref="A2:G2"/>
    <mergeCell ref="A17:A19"/>
    <mergeCell ref="B139:B146"/>
    <mergeCell ref="A20:A25"/>
    <mergeCell ref="B20:B25"/>
    <mergeCell ref="A9:C9"/>
    <mergeCell ref="B91:B98"/>
    <mergeCell ref="A405:G405"/>
    <mergeCell ref="A12:A13"/>
    <mergeCell ref="B12:B13"/>
    <mergeCell ref="B39:B41"/>
    <mergeCell ref="A39:A41"/>
    <mergeCell ref="B42:B47"/>
    <mergeCell ref="A42:A47"/>
    <mergeCell ref="A48:A52"/>
    <mergeCell ref="B48:B52"/>
    <mergeCell ref="A53:A57"/>
    <mergeCell ref="A403:C403"/>
    <mergeCell ref="B395:C395"/>
    <mergeCell ref="B396:C396"/>
    <mergeCell ref="B318:B324"/>
    <mergeCell ref="A397:C397"/>
    <mergeCell ref="A390:G390"/>
    <mergeCell ref="B163:B168"/>
    <mergeCell ref="B211:B216"/>
    <mergeCell ref="B217:B222"/>
    <mergeCell ref="B223:B228"/>
    <mergeCell ref="A163:A168"/>
    <mergeCell ref="A157:A162"/>
    <mergeCell ref="B175:B180"/>
    <mergeCell ref="B181:B186"/>
    <mergeCell ref="B187:B192"/>
    <mergeCell ref="B205:B210"/>
    <mergeCell ref="B169:B174"/>
    <mergeCell ref="B384:C384"/>
    <mergeCell ref="A217:A222"/>
    <mergeCell ref="B149:G149"/>
    <mergeCell ref="A272:A277"/>
    <mergeCell ref="B350:C350"/>
    <mergeCell ref="B387:C387"/>
    <mergeCell ref="A318:A324"/>
    <mergeCell ref="A325:A331"/>
    <mergeCell ref="A381:C381"/>
    <mergeCell ref="B373:C373"/>
    <mergeCell ref="B376:C376"/>
    <mergeCell ref="B378:C378"/>
    <mergeCell ref="A369:C369"/>
    <mergeCell ref="B317:G317"/>
    <mergeCell ref="A169:A174"/>
    <mergeCell ref="B354:G354"/>
    <mergeCell ref="A235:A240"/>
    <mergeCell ref="B253:B258"/>
    <mergeCell ref="A352:C352"/>
    <mergeCell ref="B259:B265"/>
    <mergeCell ref="B266:B271"/>
    <mergeCell ref="B272:B277"/>
    <mergeCell ref="B150:B156"/>
    <mergeCell ref="B157:B162"/>
    <mergeCell ref="A402:G402"/>
    <mergeCell ref="A382:G382"/>
    <mergeCell ref="A370:G370"/>
    <mergeCell ref="A366:G366"/>
    <mergeCell ref="A361:G361"/>
    <mergeCell ref="A353:G353"/>
    <mergeCell ref="A347:G347"/>
    <mergeCell ref="A316:G316"/>
    <mergeCell ref="B383:G383"/>
    <mergeCell ref="B368:C368"/>
    <mergeCell ref="B371:C371"/>
    <mergeCell ref="B372:C372"/>
    <mergeCell ref="B374:C374"/>
    <mergeCell ref="A401:C401"/>
    <mergeCell ref="B351:C351"/>
    <mergeCell ref="B399:C399"/>
    <mergeCell ref="B400:C400"/>
    <mergeCell ref="A332:A338"/>
    <mergeCell ref="B392:C392"/>
    <mergeCell ref="A339:A345"/>
    <mergeCell ref="A346:C346"/>
    <mergeCell ref="B355:C355"/>
    <mergeCell ref="B349:C349"/>
    <mergeCell ref="B348:G348"/>
    <mergeCell ref="B393:C393"/>
    <mergeCell ref="B394:C394"/>
    <mergeCell ref="B332:B338"/>
    <mergeCell ref="B339:B345"/>
    <mergeCell ref="A229:A234"/>
    <mergeCell ref="B193:B198"/>
    <mergeCell ref="B199:B204"/>
    <mergeCell ref="A187:A192"/>
    <mergeCell ref="B241:B246"/>
    <mergeCell ref="A241:A246"/>
    <mergeCell ref="A223:A228"/>
    <mergeCell ref="A259:A265"/>
    <mergeCell ref="A315:C315"/>
    <mergeCell ref="B283:B299"/>
    <mergeCell ref="A247:A252"/>
    <mergeCell ref="B247:B252"/>
    <mergeCell ref="B300:B304"/>
    <mergeCell ref="B282:G282"/>
    <mergeCell ref="A253:A258"/>
    <mergeCell ref="B310:B314"/>
    <mergeCell ref="A266:A271"/>
    <mergeCell ref="B235:B240"/>
    <mergeCell ref="A389:C389"/>
    <mergeCell ref="B388:C388"/>
    <mergeCell ref="B1:C1"/>
    <mergeCell ref="B375:C375"/>
    <mergeCell ref="B377:C377"/>
    <mergeCell ref="B367:G367"/>
    <mergeCell ref="A281:G281"/>
    <mergeCell ref="A148:G148"/>
    <mergeCell ref="A37:G37"/>
    <mergeCell ref="A10:G10"/>
    <mergeCell ref="A5:G5"/>
    <mergeCell ref="B363:C363"/>
    <mergeCell ref="B356:C356"/>
    <mergeCell ref="B357:C357"/>
    <mergeCell ref="B358:C358"/>
    <mergeCell ref="A360:C360"/>
    <mergeCell ref="B305:B309"/>
    <mergeCell ref="A181:A186"/>
    <mergeCell ref="A305:A309"/>
    <mergeCell ref="A300:A304"/>
    <mergeCell ref="B229:B234"/>
    <mergeCell ref="B325:B331"/>
    <mergeCell ref="A310:A314"/>
    <mergeCell ref="A283:A299"/>
    <mergeCell ref="B359:C359"/>
    <mergeCell ref="B132:B138"/>
  </mergeCells>
  <pageMargins left="0.59055118110236227" right="0.51181102362204722" top="0.55118110236220474" bottom="0.55118110236220474" header="0.31496062992125984" footer="0.31496062992125984"/>
  <pageSetup paperSize="9" scale="90" orientation="portrait" r:id="rId1"/>
  <headerFooter alignWithMargins="0">
    <oddHeader>&amp;CUNAPREĐENJE STANOVANJA I ZAJEDNICE</oddHeader>
    <oddFooter xml:space="preserve">&amp;L
&amp;C
</oddFooter>
  </headerFooter>
  <rowBreaks count="8" manualBreakCount="8">
    <brk id="34" max="6" man="1"/>
    <brk id="66" max="6" man="1"/>
    <brk id="112" max="6" man="1"/>
    <brk id="162" max="6" man="1"/>
    <brk id="216" max="6" man="1"/>
    <brk id="271" max="6" man="1"/>
    <brk id="331" max="6" man="1"/>
    <brk id="381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13"/>
  <sheetViews>
    <sheetView topLeftCell="A274" zoomScaleNormal="100" zoomScaleSheetLayoutView="115" zoomScalePageLayoutView="90" workbookViewId="0">
      <selection activeCell="I310" sqref="I310"/>
    </sheetView>
  </sheetViews>
  <sheetFormatPr defaultColWidth="9.140625" defaultRowHeight="15" customHeight="1" x14ac:dyDescent="0.2"/>
  <cols>
    <col min="1" max="1" width="5.5703125" style="114" customWidth="1"/>
    <col min="2" max="2" width="15.7109375" style="114" customWidth="1"/>
    <col min="3" max="3" width="20.7109375" style="114" customWidth="1"/>
    <col min="4" max="7" width="14.7109375" style="114" customWidth="1"/>
    <col min="8" max="8" width="13.140625" style="113" customWidth="1"/>
    <col min="9" max="9" width="11.7109375" style="113" bestFit="1" customWidth="1"/>
    <col min="10" max="12" width="10.140625" style="113" bestFit="1" customWidth="1"/>
    <col min="13" max="16384" width="9.140625" style="113"/>
  </cols>
  <sheetData>
    <row r="1" spans="1:9" ht="15" customHeight="1" x14ac:dyDescent="0.2">
      <c r="A1" s="109" t="s">
        <v>31</v>
      </c>
      <c r="B1" s="531" t="s">
        <v>168</v>
      </c>
      <c r="C1" s="531"/>
      <c r="D1" s="110" t="s">
        <v>8</v>
      </c>
      <c r="E1" s="111" t="s">
        <v>223</v>
      </c>
      <c r="F1" s="111" t="s">
        <v>224</v>
      </c>
      <c r="G1" s="111" t="s">
        <v>235</v>
      </c>
      <c r="H1" s="112" t="s">
        <v>45</v>
      </c>
    </row>
    <row r="2" spans="1:9" ht="15" customHeight="1" x14ac:dyDescent="0.2">
      <c r="A2" s="532"/>
      <c r="B2" s="533"/>
      <c r="C2" s="533"/>
      <c r="D2" s="533"/>
      <c r="E2" s="533"/>
      <c r="F2" s="533"/>
      <c r="G2" s="534"/>
      <c r="H2" s="114"/>
    </row>
    <row r="3" spans="1:9" ht="15" customHeight="1" x14ac:dyDescent="0.2">
      <c r="A3" s="115" t="s">
        <v>51</v>
      </c>
      <c r="B3" s="535" t="s">
        <v>245</v>
      </c>
      <c r="C3" s="535"/>
      <c r="D3" s="535"/>
      <c r="E3" s="535"/>
      <c r="F3" s="535"/>
      <c r="G3" s="535"/>
      <c r="H3" s="114"/>
      <c r="I3" s="116" t="e">
        <f>#REF!+E9+E36+E147+#REF!+GOSPODARSTVO!E20+E315+E346+E352+E360+'KOMUNALNA INFRASTRUKTURA'!#REF!+E369+E381+E389+E397+E401</f>
        <v>#REF!</v>
      </c>
    </row>
    <row r="4" spans="1:9" ht="15" customHeight="1" x14ac:dyDescent="0.2">
      <c r="A4" s="117" t="s">
        <v>50</v>
      </c>
      <c r="B4" s="501" t="s">
        <v>301</v>
      </c>
      <c r="C4" s="501"/>
      <c r="D4" s="118">
        <f>SUM(E4:G4)</f>
        <v>0</v>
      </c>
      <c r="E4" s="119">
        <v>0</v>
      </c>
      <c r="F4" s="119">
        <v>0</v>
      </c>
      <c r="G4" s="119">
        <v>0</v>
      </c>
      <c r="H4" s="114"/>
    </row>
    <row r="5" spans="1:9" ht="15" customHeight="1" x14ac:dyDescent="0.2">
      <c r="A5" s="536"/>
      <c r="B5" s="536"/>
      <c r="C5" s="536"/>
      <c r="D5" s="536"/>
      <c r="E5" s="536"/>
      <c r="F5" s="536"/>
      <c r="G5" s="536"/>
      <c r="H5" s="114"/>
    </row>
    <row r="6" spans="1:9" ht="15" customHeight="1" x14ac:dyDescent="0.2">
      <c r="A6" s="109" t="s">
        <v>124</v>
      </c>
      <c r="B6" s="508" t="s">
        <v>302</v>
      </c>
      <c r="C6" s="508"/>
      <c r="D6" s="508"/>
      <c r="E6" s="508"/>
      <c r="F6" s="508"/>
      <c r="G6" s="508"/>
      <c r="H6" s="114"/>
    </row>
    <row r="7" spans="1:9" ht="15" customHeight="1" x14ac:dyDescent="0.2">
      <c r="A7" s="120" t="s">
        <v>16</v>
      </c>
      <c r="B7" s="501" t="s">
        <v>301</v>
      </c>
      <c r="C7" s="501"/>
      <c r="D7" s="121">
        <f t="shared" ref="D7:D8" si="0">SUM(E7:G7)</f>
        <v>240000</v>
      </c>
      <c r="E7" s="121">
        <v>240000</v>
      </c>
      <c r="F7" s="121">
        <v>0</v>
      </c>
      <c r="G7" s="121">
        <v>0</v>
      </c>
      <c r="H7" s="114"/>
    </row>
    <row r="8" spans="1:9" ht="15" customHeight="1" x14ac:dyDescent="0.2">
      <c r="A8" s="120" t="s">
        <v>36</v>
      </c>
      <c r="B8" s="501" t="s">
        <v>174</v>
      </c>
      <c r="C8" s="501"/>
      <c r="D8" s="121">
        <f t="shared" si="0"/>
        <v>10000</v>
      </c>
      <c r="E8" s="121">
        <v>10000</v>
      </c>
      <c r="F8" s="121">
        <v>0</v>
      </c>
      <c r="G8" s="121">
        <v>0</v>
      </c>
      <c r="H8" s="114"/>
    </row>
    <row r="9" spans="1:9" ht="15" customHeight="1" x14ac:dyDescent="0.2">
      <c r="A9" s="502" t="s">
        <v>9</v>
      </c>
      <c r="B9" s="502"/>
      <c r="C9" s="502"/>
      <c r="D9" s="122">
        <f>SUM(D7:D8)</f>
        <v>250000</v>
      </c>
      <c r="E9" s="123">
        <f>SUM(E7:E8)</f>
        <v>250000</v>
      </c>
      <c r="F9" s="122">
        <f>SUM(F7:F8)</f>
        <v>0</v>
      </c>
      <c r="G9" s="122">
        <f>SUM(G7:G8)</f>
        <v>0</v>
      </c>
      <c r="H9" s="114"/>
    </row>
    <row r="10" spans="1:9" ht="15" customHeight="1" x14ac:dyDescent="0.2">
      <c r="A10" s="502"/>
      <c r="B10" s="502"/>
      <c r="C10" s="502"/>
      <c r="D10" s="502"/>
      <c r="E10" s="502"/>
      <c r="F10" s="502"/>
      <c r="G10" s="502"/>
      <c r="H10" s="114"/>
    </row>
    <row r="11" spans="1:9" ht="15" customHeight="1" x14ac:dyDescent="0.2">
      <c r="A11" s="109" t="s">
        <v>163</v>
      </c>
      <c r="B11" s="508" t="s">
        <v>187</v>
      </c>
      <c r="C11" s="508"/>
      <c r="D11" s="508"/>
      <c r="E11" s="508"/>
      <c r="F11" s="508"/>
      <c r="G11" s="508"/>
      <c r="H11" s="114"/>
    </row>
    <row r="12" spans="1:9" ht="15" customHeight="1" x14ac:dyDescent="0.2">
      <c r="A12" s="523" t="s">
        <v>16</v>
      </c>
      <c r="B12" s="516" t="s">
        <v>49</v>
      </c>
      <c r="C12" s="124" t="s">
        <v>303</v>
      </c>
      <c r="D12" s="121">
        <f>SUM(E12:G12)</f>
        <v>675000</v>
      </c>
      <c r="E12" s="121">
        <v>675000</v>
      </c>
      <c r="F12" s="121">
        <v>0</v>
      </c>
      <c r="G12" s="121">
        <v>0</v>
      </c>
    </row>
    <row r="13" spans="1:9" ht="15" customHeight="1" x14ac:dyDescent="0.2">
      <c r="A13" s="523"/>
      <c r="B13" s="516"/>
      <c r="C13" s="125" t="s">
        <v>9</v>
      </c>
      <c r="D13" s="126">
        <f>SUM(D12:D12)</f>
        <v>675000</v>
      </c>
      <c r="E13" s="126">
        <f>SUM(E12:E12)</f>
        <v>675000</v>
      </c>
      <c r="F13" s="126">
        <f>SUM(F12:F12)</f>
        <v>0</v>
      </c>
      <c r="G13" s="126">
        <f>SUM(G12:G12)</f>
        <v>0</v>
      </c>
      <c r="H13" s="114"/>
    </row>
    <row r="14" spans="1:9" ht="15" customHeight="1" x14ac:dyDescent="0.2">
      <c r="A14" s="523" t="s">
        <v>36</v>
      </c>
      <c r="B14" s="516" t="s">
        <v>220</v>
      </c>
      <c r="C14" s="124" t="s">
        <v>303</v>
      </c>
      <c r="D14" s="121">
        <f>SUM(E14:G14)</f>
        <v>116500</v>
      </c>
      <c r="E14" s="121">
        <v>116500</v>
      </c>
      <c r="F14" s="121">
        <v>0</v>
      </c>
      <c r="G14" s="121">
        <v>0</v>
      </c>
      <c r="H14" s="114"/>
    </row>
    <row r="15" spans="1:9" ht="15" customHeight="1" x14ac:dyDescent="0.2">
      <c r="A15" s="523"/>
      <c r="B15" s="516"/>
      <c r="C15" s="124" t="s">
        <v>174</v>
      </c>
      <c r="D15" s="121">
        <f>SUM(E15:G15)</f>
        <v>6600</v>
      </c>
      <c r="E15" s="121">
        <v>2000</v>
      </c>
      <c r="F15" s="127">
        <v>2200</v>
      </c>
      <c r="G15" s="127">
        <f t="shared" ref="G15" si="1">ROUND(F15*1.08,-2)</f>
        <v>2400</v>
      </c>
      <c r="H15" s="114"/>
    </row>
    <row r="16" spans="1:9" ht="15" customHeight="1" x14ac:dyDescent="0.2">
      <c r="A16" s="523"/>
      <c r="B16" s="516"/>
      <c r="C16" s="125" t="s">
        <v>9</v>
      </c>
      <c r="D16" s="126">
        <f>SUM(D14:D15)</f>
        <v>123100</v>
      </c>
      <c r="E16" s="126">
        <f>SUM(E14:E15)</f>
        <v>118500</v>
      </c>
      <c r="F16" s="126">
        <f>SUM(F14:F15)</f>
        <v>2200</v>
      </c>
      <c r="G16" s="126">
        <f>SUM(G14:G15)</f>
        <v>2400</v>
      </c>
      <c r="H16" s="114"/>
    </row>
    <row r="17" spans="1:10" ht="15" customHeight="1" x14ac:dyDescent="0.2">
      <c r="A17" s="523" t="s">
        <v>20</v>
      </c>
      <c r="B17" s="516" t="s">
        <v>99</v>
      </c>
      <c r="C17" s="124" t="s">
        <v>303</v>
      </c>
      <c r="D17" s="121">
        <f t="shared" ref="D17:D18" si="2">SUM(E17:G17)</f>
        <v>56000</v>
      </c>
      <c r="E17" s="121">
        <v>0</v>
      </c>
      <c r="F17" s="121">
        <v>26000</v>
      </c>
      <c r="G17" s="121">
        <v>30000</v>
      </c>
      <c r="H17" s="114"/>
    </row>
    <row r="18" spans="1:10" ht="15" customHeight="1" x14ac:dyDescent="0.2">
      <c r="A18" s="523"/>
      <c r="B18" s="516"/>
      <c r="C18" s="124" t="s">
        <v>306</v>
      </c>
      <c r="D18" s="121">
        <f t="shared" si="2"/>
        <v>100000</v>
      </c>
      <c r="E18" s="121">
        <v>0</v>
      </c>
      <c r="F18" s="121">
        <v>50000</v>
      </c>
      <c r="G18" s="121">
        <v>50000</v>
      </c>
      <c r="H18" s="114"/>
    </row>
    <row r="19" spans="1:10" ht="15" customHeight="1" x14ac:dyDescent="0.2">
      <c r="A19" s="523"/>
      <c r="B19" s="516"/>
      <c r="C19" s="125" t="s">
        <v>9</v>
      </c>
      <c r="D19" s="126">
        <f>SUM(D17:D18)</f>
        <v>156000</v>
      </c>
      <c r="E19" s="126">
        <f>SUM(E17:E18)</f>
        <v>0</v>
      </c>
      <c r="F19" s="126">
        <f>SUM(F17:F18)</f>
        <v>76000</v>
      </c>
      <c r="G19" s="126">
        <f>SUM(G17:G18)</f>
        <v>80000</v>
      </c>
      <c r="H19" s="114"/>
    </row>
    <row r="20" spans="1:10" ht="15" customHeight="1" x14ac:dyDescent="0.2">
      <c r="A20" s="523" t="s">
        <v>22</v>
      </c>
      <c r="B20" s="516" t="s">
        <v>249</v>
      </c>
      <c r="C20" s="124" t="s">
        <v>11</v>
      </c>
      <c r="D20" s="121">
        <f>SUM(E20:G20)</f>
        <v>14000</v>
      </c>
      <c r="E20" s="121">
        <v>0</v>
      </c>
      <c r="F20" s="121">
        <v>14000</v>
      </c>
      <c r="G20" s="121">
        <v>0</v>
      </c>
      <c r="H20" s="114"/>
    </row>
    <row r="21" spans="1:10" ht="15" customHeight="1" x14ac:dyDescent="0.2">
      <c r="A21" s="523"/>
      <c r="B21" s="516"/>
      <c r="C21" s="124" t="s">
        <v>0</v>
      </c>
      <c r="D21" s="121">
        <f t="shared" ref="D21:D22" si="3">SUM(E21:G21)</f>
        <v>74000</v>
      </c>
      <c r="E21" s="121">
        <v>0</v>
      </c>
      <c r="F21" s="121">
        <v>74000</v>
      </c>
      <c r="G21" s="121">
        <v>0</v>
      </c>
      <c r="H21" s="114"/>
    </row>
    <row r="22" spans="1:10" ht="15" customHeight="1" x14ac:dyDescent="0.2">
      <c r="A22" s="523"/>
      <c r="B22" s="516"/>
      <c r="C22" s="124" t="s">
        <v>308</v>
      </c>
      <c r="D22" s="121">
        <f t="shared" si="3"/>
        <v>77000</v>
      </c>
      <c r="E22" s="121">
        <v>77000</v>
      </c>
      <c r="F22" s="121"/>
      <c r="G22" s="121">
        <v>0</v>
      </c>
      <c r="H22" s="114"/>
      <c r="I22" s="113">
        <f>65000/4</f>
        <v>16250</v>
      </c>
      <c r="J22" s="113" t="s">
        <v>250</v>
      </c>
    </row>
    <row r="23" spans="1:10" ht="15" customHeight="1" x14ac:dyDescent="0.2">
      <c r="A23" s="523"/>
      <c r="B23" s="516"/>
      <c r="C23" s="128" t="s">
        <v>307</v>
      </c>
      <c r="D23" s="121">
        <f>SUM(E23:G23)</f>
        <v>20800</v>
      </c>
      <c r="E23" s="121">
        <v>0</v>
      </c>
      <c r="F23" s="121">
        <v>10000</v>
      </c>
      <c r="G23" s="121">
        <f>ROUND(F23+8%*F23,-2)</f>
        <v>10800</v>
      </c>
      <c r="H23" s="114"/>
    </row>
    <row r="24" spans="1:10" ht="15" customHeight="1" x14ac:dyDescent="0.2">
      <c r="A24" s="523"/>
      <c r="B24" s="516"/>
      <c r="C24" s="113" t="s">
        <v>303</v>
      </c>
      <c r="D24" s="113"/>
      <c r="E24" s="113"/>
      <c r="F24" s="113"/>
      <c r="G24" s="113"/>
      <c r="H24" s="114"/>
    </row>
    <row r="25" spans="1:10" ht="15" customHeight="1" x14ac:dyDescent="0.2">
      <c r="A25" s="523"/>
      <c r="B25" s="516"/>
      <c r="C25" s="125" t="s">
        <v>9</v>
      </c>
      <c r="D25" s="126">
        <f>SUM(D20:D23)</f>
        <v>185800</v>
      </c>
      <c r="E25" s="126">
        <f>SUM(E20:E23)</f>
        <v>77000</v>
      </c>
      <c r="F25" s="126">
        <f>SUM(F20:F23)</f>
        <v>98000</v>
      </c>
      <c r="G25" s="126">
        <f>SUM(G20:G23)</f>
        <v>10800</v>
      </c>
      <c r="H25" s="114"/>
    </row>
    <row r="26" spans="1:10" ht="15" customHeight="1" x14ac:dyDescent="0.2">
      <c r="A26" s="120"/>
      <c r="B26" s="516" t="s">
        <v>100</v>
      </c>
      <c r="C26" s="124" t="s">
        <v>11</v>
      </c>
      <c r="D26" s="121">
        <f>SUM(E26:G26)</f>
        <v>15000</v>
      </c>
      <c r="E26" s="121">
        <v>0</v>
      </c>
      <c r="F26" s="121">
        <v>0</v>
      </c>
      <c r="G26" s="121">
        <v>15000</v>
      </c>
      <c r="H26" s="114"/>
    </row>
    <row r="27" spans="1:10" ht="15" customHeight="1" x14ac:dyDescent="0.2">
      <c r="A27" s="120"/>
      <c r="B27" s="516"/>
      <c r="C27" s="124" t="s">
        <v>0</v>
      </c>
      <c r="D27" s="121">
        <f t="shared" ref="D27" si="4">SUM(E27:G27)</f>
        <v>20000</v>
      </c>
      <c r="E27" s="121">
        <v>0</v>
      </c>
      <c r="F27" s="121">
        <v>0</v>
      </c>
      <c r="G27" s="121">
        <v>20000</v>
      </c>
      <c r="H27" s="114"/>
    </row>
    <row r="28" spans="1:10" ht="15" customHeight="1" x14ac:dyDescent="0.2">
      <c r="A28" s="120"/>
      <c r="B28" s="516"/>
      <c r="C28" s="128" t="s">
        <v>307</v>
      </c>
      <c r="D28" s="121">
        <f>SUM(E28:G28)</f>
        <v>20800</v>
      </c>
      <c r="E28" s="121">
        <v>0</v>
      </c>
      <c r="F28" s="121">
        <v>10000</v>
      </c>
      <c r="G28" s="121">
        <f>ROUND(F28+8%*F28,-2)</f>
        <v>10800</v>
      </c>
      <c r="H28" s="114"/>
    </row>
    <row r="29" spans="1:10" ht="15" customHeight="1" x14ac:dyDescent="0.2">
      <c r="A29" s="120"/>
      <c r="B29" s="516"/>
      <c r="C29" s="113" t="s">
        <v>303</v>
      </c>
      <c r="D29" s="113"/>
      <c r="E29" s="113"/>
      <c r="F29" s="113"/>
      <c r="G29" s="113"/>
      <c r="H29" s="114"/>
    </row>
    <row r="30" spans="1:10" ht="15" customHeight="1" x14ac:dyDescent="0.2">
      <c r="A30" s="120"/>
      <c r="B30" s="516"/>
      <c r="C30" s="113" t="s">
        <v>306</v>
      </c>
      <c r="D30" s="113"/>
      <c r="E30" s="113"/>
      <c r="F30" s="121">
        <v>20000</v>
      </c>
      <c r="G30" s="113"/>
      <c r="H30" s="114"/>
    </row>
    <row r="31" spans="1:10" ht="15" customHeight="1" x14ac:dyDescent="0.2">
      <c r="A31" s="120"/>
      <c r="B31" s="516"/>
      <c r="C31" s="125" t="s">
        <v>9</v>
      </c>
      <c r="D31" s="126">
        <f>SUM(D26:D27)</f>
        <v>35000</v>
      </c>
      <c r="E31" s="126">
        <f>SUM(E26:E27)</f>
        <v>0</v>
      </c>
      <c r="F31" s="126">
        <f>SUM(F26:F30)</f>
        <v>30000</v>
      </c>
      <c r="G31" s="126">
        <f>SUM(G26:G27)</f>
        <v>35000</v>
      </c>
      <c r="H31" s="114"/>
    </row>
    <row r="32" spans="1:10" ht="15" customHeight="1" x14ac:dyDescent="0.2">
      <c r="A32" s="120"/>
      <c r="B32" s="525" t="s">
        <v>312</v>
      </c>
      <c r="C32" s="124" t="s">
        <v>309</v>
      </c>
      <c r="D32" s="121">
        <v>37820</v>
      </c>
      <c r="E32" s="121">
        <v>37820</v>
      </c>
      <c r="F32" s="121">
        <v>0</v>
      </c>
      <c r="G32" s="121">
        <v>0</v>
      </c>
      <c r="H32" s="114"/>
    </row>
    <row r="33" spans="1:11" ht="15" customHeight="1" x14ac:dyDescent="0.2">
      <c r="A33" s="120"/>
      <c r="B33" s="526"/>
      <c r="C33" s="124" t="s">
        <v>310</v>
      </c>
      <c r="D33" s="121">
        <v>51680</v>
      </c>
      <c r="E33" s="121">
        <v>51680</v>
      </c>
      <c r="F33" s="121">
        <v>0</v>
      </c>
      <c r="G33" s="121">
        <v>0</v>
      </c>
      <c r="H33" s="114"/>
    </row>
    <row r="34" spans="1:11" ht="15" customHeight="1" x14ac:dyDescent="0.2">
      <c r="A34" s="120"/>
      <c r="B34" s="526"/>
      <c r="C34" s="128" t="s">
        <v>311</v>
      </c>
      <c r="D34" s="121">
        <v>22500</v>
      </c>
      <c r="E34" s="121">
        <v>22500</v>
      </c>
      <c r="F34" s="121">
        <v>0</v>
      </c>
      <c r="G34" s="121">
        <v>0</v>
      </c>
      <c r="H34" s="114"/>
    </row>
    <row r="35" spans="1:11" ht="15" customHeight="1" x14ac:dyDescent="0.2">
      <c r="A35" s="120" t="s">
        <v>24</v>
      </c>
      <c r="B35" s="527"/>
      <c r="C35" s="129" t="s">
        <v>181</v>
      </c>
      <c r="D35" s="122">
        <f>SUM(D32:D34)</f>
        <v>112000</v>
      </c>
      <c r="E35" s="122">
        <f>SUM(E32:E34)</f>
        <v>112000</v>
      </c>
      <c r="F35" s="122">
        <v>0</v>
      </c>
      <c r="G35" s="122">
        <v>0</v>
      </c>
      <c r="H35" s="114"/>
    </row>
    <row r="36" spans="1:11" ht="15" customHeight="1" x14ac:dyDescent="0.2">
      <c r="A36" s="502" t="s">
        <v>9</v>
      </c>
      <c r="B36" s="502"/>
      <c r="C36" s="502"/>
      <c r="D36" s="122"/>
      <c r="E36" s="122"/>
      <c r="F36" s="122"/>
      <c r="G36" s="122"/>
      <c r="H36" s="114"/>
    </row>
    <row r="37" spans="1:11" ht="15" customHeight="1" x14ac:dyDescent="0.2">
      <c r="A37" s="502"/>
      <c r="B37" s="502"/>
      <c r="C37" s="502"/>
      <c r="D37" s="502"/>
      <c r="E37" s="502"/>
      <c r="F37" s="502"/>
      <c r="G37" s="502"/>
      <c r="H37" s="114"/>
    </row>
    <row r="38" spans="1:11" ht="15" customHeight="1" x14ac:dyDescent="0.2">
      <c r="A38" s="109" t="s">
        <v>164</v>
      </c>
      <c r="B38" s="508" t="s">
        <v>193</v>
      </c>
      <c r="C38" s="508"/>
      <c r="D38" s="508"/>
      <c r="E38" s="508"/>
      <c r="F38" s="508"/>
      <c r="G38" s="508"/>
      <c r="H38" s="114"/>
    </row>
    <row r="39" spans="1:11" ht="15" customHeight="1" x14ac:dyDescent="0.2">
      <c r="A39" s="523" t="s">
        <v>50</v>
      </c>
      <c r="B39" s="528" t="s">
        <v>39</v>
      </c>
      <c r="C39" s="128" t="s">
        <v>299</v>
      </c>
      <c r="D39" s="121">
        <f>SUM(E39:G39)</f>
        <v>0</v>
      </c>
      <c r="E39" s="121">
        <v>0</v>
      </c>
      <c r="F39" s="121">
        <v>0</v>
      </c>
      <c r="G39" s="121">
        <v>0</v>
      </c>
      <c r="H39" s="114" t="s">
        <v>253</v>
      </c>
    </row>
    <row r="40" spans="1:11" ht="15" customHeight="1" x14ac:dyDescent="0.2">
      <c r="A40" s="523"/>
      <c r="B40" s="529"/>
      <c r="C40" s="124" t="s">
        <v>304</v>
      </c>
      <c r="D40" s="121">
        <f t="shared" ref="D40" si="5">SUM(E40:G40)</f>
        <v>0</v>
      </c>
      <c r="E40" s="121">
        <v>0</v>
      </c>
      <c r="F40" s="121">
        <v>0</v>
      </c>
      <c r="G40" s="121">
        <v>0</v>
      </c>
      <c r="H40" s="114" t="s">
        <v>254</v>
      </c>
    </row>
    <row r="41" spans="1:11" ht="15" customHeight="1" x14ac:dyDescent="0.2">
      <c r="A41" s="523"/>
      <c r="B41" s="530"/>
      <c r="C41" s="125" t="s">
        <v>9</v>
      </c>
      <c r="D41" s="126">
        <f>SUM(D39:D40)</f>
        <v>0</v>
      </c>
      <c r="E41" s="126">
        <f>SUM(E39:E40)</f>
        <v>0</v>
      </c>
      <c r="F41" s="126">
        <f>SUM(F39:F40)</f>
        <v>0</v>
      </c>
      <c r="G41" s="126">
        <f>SUM(G40:G40)</f>
        <v>0</v>
      </c>
      <c r="H41" s="114"/>
    </row>
    <row r="42" spans="1:11" ht="15" customHeight="1" x14ac:dyDescent="0.2">
      <c r="A42" s="523" t="s">
        <v>36</v>
      </c>
      <c r="B42" s="516" t="s">
        <v>6</v>
      </c>
      <c r="C42" s="128" t="s">
        <v>297</v>
      </c>
      <c r="D42" s="121">
        <f>SUM(E42:G42)</f>
        <v>10000</v>
      </c>
      <c r="E42" s="121">
        <v>0</v>
      </c>
      <c r="F42" s="121">
        <v>10000</v>
      </c>
      <c r="G42" s="121">
        <v>0</v>
      </c>
      <c r="H42" s="114"/>
    </row>
    <row r="43" spans="1:11" ht="15" customHeight="1" x14ac:dyDescent="0.2">
      <c r="A43" s="523"/>
      <c r="B43" s="516"/>
      <c r="C43" s="124" t="s">
        <v>298</v>
      </c>
      <c r="D43" s="121">
        <f>SUM(E43:G43)</f>
        <v>820000</v>
      </c>
      <c r="E43" s="121">
        <v>250000</v>
      </c>
      <c r="F43" s="130">
        <v>570000</v>
      </c>
      <c r="G43" s="121">
        <v>0</v>
      </c>
      <c r="H43" s="114" t="s">
        <v>255</v>
      </c>
    </row>
    <row r="44" spans="1:11" ht="15" customHeight="1" x14ac:dyDescent="0.2">
      <c r="A44" s="523"/>
      <c r="B44" s="516"/>
      <c r="C44" s="125" t="s">
        <v>299</v>
      </c>
      <c r="D44" s="126"/>
      <c r="E44" s="126"/>
      <c r="F44" s="126"/>
      <c r="G44" s="126"/>
      <c r="H44" s="114"/>
    </row>
    <row r="45" spans="1:11" ht="15" customHeight="1" x14ac:dyDescent="0.2">
      <c r="A45" s="523"/>
      <c r="B45" s="516"/>
      <c r="C45" s="124" t="s">
        <v>174</v>
      </c>
      <c r="D45" s="121">
        <f t="shared" ref="D45:D46" si="6">SUM(E45:G45)</f>
        <v>5400</v>
      </c>
      <c r="E45" s="121">
        <v>3000</v>
      </c>
      <c r="F45" s="127">
        <v>2400</v>
      </c>
      <c r="G45" s="127">
        <v>0</v>
      </c>
      <c r="H45" s="114"/>
    </row>
    <row r="46" spans="1:11" ht="15" customHeight="1" x14ac:dyDescent="0.2">
      <c r="A46" s="523"/>
      <c r="B46" s="516"/>
      <c r="C46" s="124" t="s">
        <v>256</v>
      </c>
      <c r="D46" s="121">
        <f t="shared" si="6"/>
        <v>17100</v>
      </c>
      <c r="E46" s="121">
        <v>5000</v>
      </c>
      <c r="F46" s="127">
        <v>5800</v>
      </c>
      <c r="G46" s="127">
        <f t="shared" ref="G46" si="7">ROUND(F46*1.08,-2)</f>
        <v>6300</v>
      </c>
      <c r="H46" s="114"/>
    </row>
    <row r="47" spans="1:11" ht="15" customHeight="1" x14ac:dyDescent="0.2">
      <c r="A47" s="523"/>
      <c r="B47" s="516"/>
      <c r="C47" s="125" t="s">
        <v>9</v>
      </c>
      <c r="D47" s="126">
        <f>SUM(D42:D46)</f>
        <v>852500</v>
      </c>
      <c r="E47" s="126">
        <f>SUM(E42:E46)</f>
        <v>258000</v>
      </c>
      <c r="F47" s="126">
        <f>SUM(F42:F46)</f>
        <v>588200</v>
      </c>
      <c r="G47" s="126">
        <f>SUM(G43:G46)</f>
        <v>6300</v>
      </c>
      <c r="H47" s="114"/>
      <c r="K47" s="116"/>
    </row>
    <row r="48" spans="1:11" ht="15" customHeight="1" x14ac:dyDescent="0.2">
      <c r="A48" s="523" t="s">
        <v>55</v>
      </c>
      <c r="B48" s="516" t="s">
        <v>4</v>
      </c>
      <c r="C48" s="124" t="s">
        <v>1</v>
      </c>
      <c r="D48" s="121">
        <f>SUM(E48:G48)</f>
        <v>21200</v>
      </c>
      <c r="E48" s="121">
        <v>10000</v>
      </c>
      <c r="F48" s="127">
        <v>5400</v>
      </c>
      <c r="G48" s="121">
        <f>ROUND(F48+8%*F48,-2)</f>
        <v>5800</v>
      </c>
      <c r="H48" s="114"/>
    </row>
    <row r="49" spans="1:10" ht="15" customHeight="1" x14ac:dyDescent="0.2">
      <c r="A49" s="523"/>
      <c r="B49" s="516"/>
      <c r="C49" s="124" t="s">
        <v>102</v>
      </c>
      <c r="D49" s="121">
        <f t="shared" ref="D49:D51" si="8">SUM(E49:G49)</f>
        <v>120000</v>
      </c>
      <c r="E49" s="121">
        <v>0</v>
      </c>
      <c r="F49" s="130">
        <v>70000</v>
      </c>
      <c r="G49" s="121">
        <v>50000</v>
      </c>
      <c r="H49" s="114"/>
    </row>
    <row r="50" spans="1:10" ht="15" customHeight="1" x14ac:dyDescent="0.2">
      <c r="A50" s="523"/>
      <c r="B50" s="516"/>
      <c r="C50" s="124" t="s">
        <v>10</v>
      </c>
      <c r="D50" s="121">
        <f t="shared" si="8"/>
        <v>2400</v>
      </c>
      <c r="E50" s="121">
        <v>0</v>
      </c>
      <c r="F50" s="121">
        <f>2%*F49</f>
        <v>1400</v>
      </c>
      <c r="G50" s="121">
        <f>2%*G49</f>
        <v>1000</v>
      </c>
      <c r="H50" s="114"/>
    </row>
    <row r="51" spans="1:10" ht="15" customHeight="1" x14ac:dyDescent="0.2">
      <c r="A51" s="523"/>
      <c r="B51" s="516"/>
      <c r="C51" s="124" t="s">
        <v>174</v>
      </c>
      <c r="D51" s="121">
        <f t="shared" si="8"/>
        <v>6600</v>
      </c>
      <c r="E51" s="121">
        <v>2000</v>
      </c>
      <c r="F51" s="127">
        <v>2200</v>
      </c>
      <c r="G51" s="121">
        <f t="shared" ref="G51" si="9">ROUND(F51+8%*F51,-2)</f>
        <v>2400</v>
      </c>
      <c r="H51" s="114"/>
    </row>
    <row r="52" spans="1:10" ht="15" customHeight="1" x14ac:dyDescent="0.2">
      <c r="A52" s="523"/>
      <c r="B52" s="516"/>
      <c r="C52" s="125" t="s">
        <v>9</v>
      </c>
      <c r="D52" s="126">
        <f>SUM(D48:D51)</f>
        <v>150200</v>
      </c>
      <c r="E52" s="126">
        <f>SUM(E48:E51)</f>
        <v>12000</v>
      </c>
      <c r="F52" s="126">
        <f>SUM(F48:F51)</f>
        <v>79000</v>
      </c>
      <c r="G52" s="126">
        <f>SUM(G49:G51)</f>
        <v>53400</v>
      </c>
      <c r="H52" s="114"/>
    </row>
    <row r="53" spans="1:10" ht="15" customHeight="1" x14ac:dyDescent="0.2">
      <c r="A53" s="523"/>
      <c r="B53" s="516" t="s">
        <v>300</v>
      </c>
      <c r="C53" s="124" t="s">
        <v>102</v>
      </c>
      <c r="D53" s="121">
        <f t="shared" ref="D53:D56" si="10">SUM(E53:G53)</f>
        <v>140000</v>
      </c>
      <c r="E53" s="121">
        <v>90000</v>
      </c>
      <c r="F53" s="131">
        <v>50000</v>
      </c>
      <c r="G53" s="121">
        <v>0</v>
      </c>
      <c r="H53" s="114"/>
    </row>
    <row r="54" spans="1:10" ht="15" customHeight="1" x14ac:dyDescent="0.2">
      <c r="A54" s="523"/>
      <c r="B54" s="516"/>
      <c r="C54" s="124" t="s">
        <v>10</v>
      </c>
      <c r="D54" s="121">
        <f t="shared" si="10"/>
        <v>1000</v>
      </c>
      <c r="E54" s="121"/>
      <c r="F54" s="121">
        <f>2%*F53</f>
        <v>1000</v>
      </c>
      <c r="G54" s="121">
        <v>0</v>
      </c>
      <c r="H54" s="114"/>
    </row>
    <row r="55" spans="1:10" ht="15" customHeight="1" x14ac:dyDescent="0.2">
      <c r="A55" s="523"/>
      <c r="B55" s="516"/>
      <c r="C55" s="124" t="s">
        <v>174</v>
      </c>
      <c r="D55" s="121">
        <f t="shared" si="10"/>
        <v>4600</v>
      </c>
      <c r="E55" s="121">
        <v>2200</v>
      </c>
      <c r="F55" s="127">
        <v>2400</v>
      </c>
      <c r="G55" s="121">
        <v>0</v>
      </c>
      <c r="H55" s="114"/>
    </row>
    <row r="56" spans="1:10" ht="15" customHeight="1" x14ac:dyDescent="0.2">
      <c r="A56" s="523"/>
      <c r="B56" s="516"/>
      <c r="C56" s="124" t="s">
        <v>1</v>
      </c>
      <c r="D56" s="121">
        <f t="shared" si="10"/>
        <v>0</v>
      </c>
      <c r="E56" s="121">
        <v>0</v>
      </c>
      <c r="F56" s="127">
        <v>0</v>
      </c>
      <c r="G56" s="121">
        <f>ROUND(F56+8%*F56,-2)</f>
        <v>0</v>
      </c>
      <c r="H56" s="114"/>
    </row>
    <row r="57" spans="1:10" ht="15" customHeight="1" x14ac:dyDescent="0.2">
      <c r="A57" s="523"/>
      <c r="B57" s="516"/>
      <c r="C57" s="125" t="s">
        <v>9</v>
      </c>
      <c r="D57" s="126">
        <f>SUM(D53:D56)</f>
        <v>145600</v>
      </c>
      <c r="E57" s="126">
        <v>89720</v>
      </c>
      <c r="F57" s="126">
        <f>SUM(F53:F56)</f>
        <v>53400</v>
      </c>
      <c r="G57" s="126">
        <f>SUM(G53:G56)</f>
        <v>0</v>
      </c>
      <c r="H57" s="114"/>
      <c r="J57" s="116"/>
    </row>
    <row r="58" spans="1:10" ht="15" customHeight="1" x14ac:dyDescent="0.2">
      <c r="A58" s="523" t="s">
        <v>57</v>
      </c>
      <c r="B58" s="516" t="s">
        <v>219</v>
      </c>
      <c r="C58" s="128" t="s">
        <v>192</v>
      </c>
      <c r="D58" s="121">
        <f>SUM(E58:G58)</f>
        <v>0</v>
      </c>
      <c r="E58" s="121">
        <v>0</v>
      </c>
      <c r="F58" s="121">
        <v>0</v>
      </c>
      <c r="G58" s="121">
        <v>0</v>
      </c>
      <c r="H58" s="114"/>
      <c r="I58" s="116"/>
    </row>
    <row r="59" spans="1:10" ht="15" customHeight="1" x14ac:dyDescent="0.2">
      <c r="A59" s="523"/>
      <c r="B59" s="516"/>
      <c r="C59" s="124" t="s">
        <v>11</v>
      </c>
      <c r="D59" s="121">
        <f t="shared" ref="D59:D65" si="11">SUM(E59:G59)</f>
        <v>0</v>
      </c>
      <c r="E59" s="121">
        <v>0</v>
      </c>
      <c r="F59" s="121">
        <v>0</v>
      </c>
      <c r="G59" s="121">
        <v>0</v>
      </c>
      <c r="H59" s="114"/>
    </row>
    <row r="60" spans="1:10" ht="15" customHeight="1" x14ac:dyDescent="0.2">
      <c r="A60" s="523"/>
      <c r="B60" s="516"/>
      <c r="C60" s="124" t="s">
        <v>0</v>
      </c>
      <c r="D60" s="121">
        <f t="shared" si="11"/>
        <v>0</v>
      </c>
      <c r="E60" s="121">
        <v>0</v>
      </c>
      <c r="F60" s="121">
        <v>0</v>
      </c>
      <c r="G60" s="121">
        <v>0</v>
      </c>
      <c r="H60" s="114"/>
    </row>
    <row r="61" spans="1:10" ht="15" customHeight="1" x14ac:dyDescent="0.2">
      <c r="A61" s="523"/>
      <c r="B61" s="516"/>
      <c r="C61" s="124" t="s">
        <v>213</v>
      </c>
      <c r="D61" s="121">
        <f t="shared" si="11"/>
        <v>290000</v>
      </c>
      <c r="E61" s="121">
        <v>240000</v>
      </c>
      <c r="F61" s="121">
        <v>50000</v>
      </c>
      <c r="G61" s="121">
        <v>0</v>
      </c>
      <c r="H61" s="114"/>
    </row>
    <row r="62" spans="1:10" ht="15" customHeight="1" x14ac:dyDescent="0.2">
      <c r="A62" s="523"/>
      <c r="B62" s="516"/>
      <c r="C62" s="124" t="s">
        <v>10</v>
      </c>
      <c r="D62" s="121">
        <f t="shared" si="11"/>
        <v>11200</v>
      </c>
      <c r="E62" s="121">
        <v>10200</v>
      </c>
      <c r="F62" s="121">
        <v>1000</v>
      </c>
      <c r="G62" s="121">
        <v>0</v>
      </c>
      <c r="H62" s="114"/>
    </row>
    <row r="63" spans="1:10" ht="15" customHeight="1" x14ac:dyDescent="0.2">
      <c r="A63" s="523"/>
      <c r="B63" s="516"/>
      <c r="C63" s="124" t="s">
        <v>174</v>
      </c>
      <c r="D63" s="121">
        <f t="shared" si="11"/>
        <v>11200</v>
      </c>
      <c r="E63" s="127">
        <v>5400</v>
      </c>
      <c r="F63" s="127">
        <v>5800</v>
      </c>
      <c r="G63" s="127">
        <v>0</v>
      </c>
      <c r="H63" s="114"/>
    </row>
    <row r="64" spans="1:10" ht="15" customHeight="1" x14ac:dyDescent="0.2">
      <c r="A64" s="523"/>
      <c r="B64" s="516"/>
      <c r="C64" s="124" t="s">
        <v>257</v>
      </c>
      <c r="D64" s="121"/>
      <c r="E64" s="127">
        <v>6000</v>
      </c>
      <c r="F64" s="127"/>
      <c r="G64" s="127"/>
      <c r="H64" s="114"/>
    </row>
    <row r="65" spans="1:10" ht="15" customHeight="1" x14ac:dyDescent="0.2">
      <c r="A65" s="523"/>
      <c r="B65" s="516"/>
      <c r="C65" s="124" t="s">
        <v>256</v>
      </c>
      <c r="D65" s="121">
        <f t="shared" si="11"/>
        <v>10800</v>
      </c>
      <c r="E65" s="127">
        <v>5000</v>
      </c>
      <c r="F65" s="127">
        <v>5800</v>
      </c>
      <c r="G65" s="127">
        <v>0</v>
      </c>
      <c r="H65" s="114"/>
    </row>
    <row r="66" spans="1:10" ht="15" customHeight="1" x14ac:dyDescent="0.2">
      <c r="A66" s="523"/>
      <c r="B66" s="516"/>
      <c r="C66" s="125" t="s">
        <v>9</v>
      </c>
      <c r="D66" s="126">
        <f>SUM(D58:D65)</f>
        <v>323200</v>
      </c>
      <c r="E66" s="126">
        <f>SUM(E58:E65)</f>
        <v>266600</v>
      </c>
      <c r="F66" s="126">
        <f>SUM(F58:F65)</f>
        <v>62600</v>
      </c>
      <c r="G66" s="126">
        <f t="shared" ref="G66" si="12">SUM(G59:G65)</f>
        <v>0</v>
      </c>
      <c r="H66" s="114"/>
    </row>
    <row r="67" spans="1:10" ht="15" customHeight="1" x14ac:dyDescent="0.2">
      <c r="A67" s="523" t="s">
        <v>25</v>
      </c>
      <c r="B67" s="516" t="s">
        <v>40</v>
      </c>
      <c r="C67" s="128" t="s">
        <v>192</v>
      </c>
      <c r="D67" s="121">
        <f>SUM(E67:G67)</f>
        <v>10000</v>
      </c>
      <c r="E67" s="121">
        <v>0</v>
      </c>
      <c r="F67" s="121">
        <v>10000</v>
      </c>
      <c r="G67" s="121">
        <v>0</v>
      </c>
      <c r="H67" s="114"/>
    </row>
    <row r="68" spans="1:10" ht="15" customHeight="1" x14ac:dyDescent="0.2">
      <c r="A68" s="523"/>
      <c r="B68" s="516"/>
      <c r="C68" s="124" t="s">
        <v>11</v>
      </c>
      <c r="D68" s="121">
        <f t="shared" ref="D68:D72" si="13">SUM(E68:G68)</f>
        <v>0</v>
      </c>
      <c r="E68" s="121">
        <v>0</v>
      </c>
      <c r="F68" s="121">
        <v>0</v>
      </c>
      <c r="G68" s="121">
        <v>0</v>
      </c>
      <c r="H68" s="114"/>
    </row>
    <row r="69" spans="1:10" ht="15" customHeight="1" x14ac:dyDescent="0.2">
      <c r="A69" s="523"/>
      <c r="B69" s="516"/>
      <c r="C69" s="124" t="s">
        <v>0</v>
      </c>
      <c r="D69" s="121">
        <f t="shared" si="13"/>
        <v>0</v>
      </c>
      <c r="E69" s="121">
        <v>0</v>
      </c>
      <c r="F69" s="121">
        <v>0</v>
      </c>
      <c r="G69" s="121">
        <v>0</v>
      </c>
      <c r="H69" s="114"/>
    </row>
    <row r="70" spans="1:10" ht="15" customHeight="1" x14ac:dyDescent="0.2">
      <c r="A70" s="523"/>
      <c r="B70" s="516"/>
      <c r="C70" s="124" t="s">
        <v>12</v>
      </c>
      <c r="D70" s="121">
        <f t="shared" si="13"/>
        <v>0</v>
      </c>
      <c r="E70" s="121">
        <v>0</v>
      </c>
      <c r="F70" s="121">
        <v>0</v>
      </c>
      <c r="G70" s="121">
        <v>0</v>
      </c>
      <c r="H70" s="114"/>
    </row>
    <row r="71" spans="1:10" ht="15" customHeight="1" x14ac:dyDescent="0.2">
      <c r="A71" s="523"/>
      <c r="B71" s="516"/>
      <c r="C71" s="124" t="s">
        <v>10</v>
      </c>
      <c r="D71" s="121">
        <f t="shared" si="13"/>
        <v>0</v>
      </c>
      <c r="E71" s="121">
        <v>0</v>
      </c>
      <c r="F71" s="121">
        <v>0</v>
      </c>
      <c r="G71" s="121">
        <v>0</v>
      </c>
      <c r="H71" s="114"/>
    </row>
    <row r="72" spans="1:10" ht="15" customHeight="1" x14ac:dyDescent="0.2">
      <c r="A72" s="523"/>
      <c r="B72" s="516"/>
      <c r="C72" s="124" t="s">
        <v>1</v>
      </c>
      <c r="D72" s="121">
        <f t="shared" si="13"/>
        <v>0</v>
      </c>
      <c r="E72" s="121">
        <v>0</v>
      </c>
      <c r="F72" s="121">
        <v>0</v>
      </c>
      <c r="G72" s="121">
        <f>ROUND(F72+8%*F72,-2)</f>
        <v>0</v>
      </c>
      <c r="H72" s="114"/>
    </row>
    <row r="73" spans="1:10" ht="15" customHeight="1" x14ac:dyDescent="0.2">
      <c r="A73" s="523"/>
      <c r="B73" s="516"/>
      <c r="C73" s="125" t="s">
        <v>9</v>
      </c>
      <c r="D73" s="126">
        <f>SUM(D67:D72)</f>
        <v>10000</v>
      </c>
      <c r="E73" s="126">
        <f t="shared" ref="E73:G73" si="14">SUM(E67:E72)</f>
        <v>0</v>
      </c>
      <c r="F73" s="126">
        <f t="shared" si="14"/>
        <v>10000</v>
      </c>
      <c r="G73" s="126">
        <f t="shared" si="14"/>
        <v>0</v>
      </c>
      <c r="H73" s="114"/>
    </row>
    <row r="74" spans="1:10" ht="15" customHeight="1" x14ac:dyDescent="0.2">
      <c r="A74" s="523" t="s">
        <v>26</v>
      </c>
      <c r="B74" s="516" t="s">
        <v>43</v>
      </c>
      <c r="C74" s="128" t="s">
        <v>192</v>
      </c>
      <c r="D74" s="121">
        <f>SUM(E74:G74)</f>
        <v>0</v>
      </c>
      <c r="E74" s="121">
        <v>0</v>
      </c>
      <c r="F74" s="121">
        <v>0</v>
      </c>
      <c r="G74" s="121">
        <v>0</v>
      </c>
      <c r="H74" s="114"/>
    </row>
    <row r="75" spans="1:10" ht="15" customHeight="1" x14ac:dyDescent="0.2">
      <c r="A75" s="523"/>
      <c r="B75" s="516"/>
      <c r="C75" s="124" t="s">
        <v>11</v>
      </c>
      <c r="D75" s="121">
        <f t="shared" ref="D75:D80" si="15">SUM(E75:G75)</f>
        <v>0</v>
      </c>
      <c r="E75" s="121">
        <v>0</v>
      </c>
      <c r="F75" s="121">
        <v>0</v>
      </c>
      <c r="G75" s="121">
        <v>0</v>
      </c>
      <c r="H75" s="114"/>
    </row>
    <row r="76" spans="1:10" ht="15" customHeight="1" x14ac:dyDescent="0.2">
      <c r="A76" s="523"/>
      <c r="B76" s="516"/>
      <c r="C76" s="124" t="s">
        <v>0</v>
      </c>
      <c r="D76" s="121">
        <f t="shared" si="15"/>
        <v>0</v>
      </c>
      <c r="E76" s="121">
        <v>0</v>
      </c>
      <c r="F76" s="121">
        <v>0</v>
      </c>
      <c r="G76" s="121">
        <v>0</v>
      </c>
      <c r="H76" s="114"/>
    </row>
    <row r="77" spans="1:10" ht="15" customHeight="1" x14ac:dyDescent="0.2">
      <c r="A77" s="523"/>
      <c r="B77" s="516"/>
      <c r="C77" s="124" t="s">
        <v>12</v>
      </c>
      <c r="D77" s="121">
        <f t="shared" si="15"/>
        <v>120000</v>
      </c>
      <c r="E77" s="130">
        <v>120000</v>
      </c>
      <c r="F77" s="130">
        <v>0</v>
      </c>
      <c r="G77" s="121">
        <v>0</v>
      </c>
      <c r="H77" s="114"/>
    </row>
    <row r="78" spans="1:10" ht="15" customHeight="1" x14ac:dyDescent="0.2">
      <c r="A78" s="523"/>
      <c r="B78" s="516"/>
      <c r="C78" s="124" t="s">
        <v>10</v>
      </c>
      <c r="D78" s="121">
        <f t="shared" si="15"/>
        <v>0</v>
      </c>
      <c r="E78" s="121"/>
      <c r="F78" s="121">
        <v>0</v>
      </c>
      <c r="G78" s="121">
        <f>2%*G77</f>
        <v>0</v>
      </c>
      <c r="H78" s="114"/>
    </row>
    <row r="79" spans="1:10" ht="15" customHeight="1" x14ac:dyDescent="0.2">
      <c r="A79" s="523"/>
      <c r="B79" s="516"/>
      <c r="C79" s="124" t="s">
        <v>69</v>
      </c>
      <c r="D79" s="121">
        <f t="shared" si="15"/>
        <v>12500</v>
      </c>
      <c r="E79" s="121">
        <v>12500</v>
      </c>
      <c r="F79" s="121">
        <v>0</v>
      </c>
      <c r="G79" s="121">
        <v>0</v>
      </c>
      <c r="H79" s="114"/>
      <c r="J79" s="116"/>
    </row>
    <row r="80" spans="1:10" ht="15" customHeight="1" x14ac:dyDescent="0.2">
      <c r="A80" s="523"/>
      <c r="B80" s="516"/>
      <c r="C80" s="124" t="s">
        <v>1</v>
      </c>
      <c r="D80" s="121">
        <f t="shared" si="15"/>
        <v>11200</v>
      </c>
      <c r="E80" s="121"/>
      <c r="F80" s="121">
        <v>5400</v>
      </c>
      <c r="G80" s="121">
        <f>ROUND(F80+8%*F80,-2)</f>
        <v>5800</v>
      </c>
      <c r="H80" s="114"/>
    </row>
    <row r="81" spans="1:10" ht="15" customHeight="1" x14ac:dyDescent="0.2">
      <c r="A81" s="523"/>
      <c r="B81" s="516"/>
      <c r="C81" s="125" t="s">
        <v>9</v>
      </c>
      <c r="D81" s="126">
        <f>SUM(D74:D80)</f>
        <v>143700</v>
      </c>
      <c r="E81" s="126">
        <f>SUM(E74:E80)</f>
        <v>132500</v>
      </c>
      <c r="F81" s="126">
        <f t="shared" ref="F81:G81" si="16">SUM(F74:F80)</f>
        <v>5400</v>
      </c>
      <c r="G81" s="126">
        <f t="shared" si="16"/>
        <v>5800</v>
      </c>
      <c r="H81" s="114"/>
    </row>
    <row r="82" spans="1:10" ht="15" customHeight="1" x14ac:dyDescent="0.2">
      <c r="A82" s="523" t="s">
        <v>27</v>
      </c>
      <c r="B82" s="524" t="s">
        <v>7</v>
      </c>
      <c r="C82" s="128" t="s">
        <v>192</v>
      </c>
      <c r="D82" s="121">
        <f>SUM(E82:G82)</f>
        <v>10000</v>
      </c>
      <c r="E82" s="121">
        <v>10000</v>
      </c>
      <c r="F82" s="121">
        <v>0</v>
      </c>
      <c r="G82" s="121">
        <v>0</v>
      </c>
      <c r="H82" s="114"/>
    </row>
    <row r="83" spans="1:10" ht="15" customHeight="1" x14ac:dyDescent="0.2">
      <c r="A83" s="523"/>
      <c r="B83" s="524"/>
      <c r="C83" s="124" t="s">
        <v>11</v>
      </c>
      <c r="D83" s="121">
        <f t="shared" ref="D83:D89" si="17">SUM(E83:G83)</f>
        <v>0</v>
      </c>
      <c r="E83" s="121">
        <v>0</v>
      </c>
      <c r="F83" s="121">
        <v>0</v>
      </c>
      <c r="G83" s="121">
        <v>0</v>
      </c>
      <c r="H83" s="114"/>
    </row>
    <row r="84" spans="1:10" ht="15" customHeight="1" x14ac:dyDescent="0.2">
      <c r="A84" s="523"/>
      <c r="B84" s="524"/>
      <c r="C84" s="124" t="s">
        <v>0</v>
      </c>
      <c r="D84" s="121">
        <f t="shared" si="17"/>
        <v>0</v>
      </c>
      <c r="E84" s="121">
        <v>0</v>
      </c>
      <c r="F84" s="121">
        <v>0</v>
      </c>
      <c r="G84" s="121">
        <v>0</v>
      </c>
      <c r="H84" s="114"/>
    </row>
    <row r="85" spans="1:10" ht="15" customHeight="1" x14ac:dyDescent="0.2">
      <c r="A85" s="523"/>
      <c r="B85" s="524"/>
      <c r="C85" s="124" t="s">
        <v>12</v>
      </c>
      <c r="D85" s="121">
        <f t="shared" si="17"/>
        <v>100000</v>
      </c>
      <c r="E85" s="130"/>
      <c r="F85" s="130">
        <v>50000</v>
      </c>
      <c r="G85" s="121">
        <v>50000</v>
      </c>
      <c r="H85" s="114"/>
    </row>
    <row r="86" spans="1:10" ht="15" customHeight="1" x14ac:dyDescent="0.2">
      <c r="A86" s="523"/>
      <c r="B86" s="524"/>
      <c r="C86" s="124" t="s">
        <v>10</v>
      </c>
      <c r="D86" s="121">
        <f t="shared" si="17"/>
        <v>2000</v>
      </c>
      <c r="E86" s="121">
        <f>5%*E85</f>
        <v>0</v>
      </c>
      <c r="F86" s="121">
        <v>1000</v>
      </c>
      <c r="G86" s="121">
        <v>1000</v>
      </c>
      <c r="H86" s="114"/>
      <c r="I86" s="116"/>
    </row>
    <row r="87" spans="1:10" ht="15" customHeight="1" x14ac:dyDescent="0.2">
      <c r="A87" s="523"/>
      <c r="B87" s="524"/>
      <c r="C87" s="124" t="s">
        <v>69</v>
      </c>
      <c r="D87" s="121">
        <f t="shared" si="17"/>
        <v>0</v>
      </c>
      <c r="E87" s="121">
        <v>0</v>
      </c>
      <c r="F87" s="121">
        <v>0</v>
      </c>
      <c r="G87" s="121">
        <v>0</v>
      </c>
      <c r="H87" s="114"/>
    </row>
    <row r="88" spans="1:10" ht="15" customHeight="1" x14ac:dyDescent="0.2">
      <c r="A88" s="523"/>
      <c r="B88" s="524"/>
      <c r="C88" s="124" t="s">
        <v>174</v>
      </c>
      <c r="D88" s="121">
        <f t="shared" si="17"/>
        <v>7200</v>
      </c>
      <c r="E88" s="121">
        <v>2200</v>
      </c>
      <c r="F88" s="121">
        <v>2400</v>
      </c>
      <c r="G88" s="121">
        <f t="shared" ref="G88" si="18">ROUND(F88+8%*F88,-2)</f>
        <v>2600</v>
      </c>
      <c r="H88" s="114"/>
    </row>
    <row r="89" spans="1:10" ht="15" customHeight="1" x14ac:dyDescent="0.2">
      <c r="A89" s="523"/>
      <c r="B89" s="524"/>
      <c r="C89" s="124" t="s">
        <v>1</v>
      </c>
      <c r="D89" s="121">
        <f t="shared" si="17"/>
        <v>5000</v>
      </c>
      <c r="E89" s="121">
        <v>5000</v>
      </c>
      <c r="F89" s="121">
        <v>0</v>
      </c>
      <c r="G89" s="121">
        <f>ROUND(F89+8%*F89,-2)</f>
        <v>0</v>
      </c>
      <c r="H89" s="114"/>
    </row>
    <row r="90" spans="1:10" ht="15" customHeight="1" x14ac:dyDescent="0.2">
      <c r="A90" s="523"/>
      <c r="B90" s="524"/>
      <c r="C90" s="125" t="s">
        <v>9</v>
      </c>
      <c r="D90" s="126">
        <f>SUM(D82:D89)</f>
        <v>124200</v>
      </c>
      <c r="E90" s="126">
        <f>SUM(E82:E89)</f>
        <v>17200</v>
      </c>
      <c r="F90" s="126">
        <f t="shared" ref="F90:G90" si="19">SUM(F82:F89)</f>
        <v>53400</v>
      </c>
      <c r="G90" s="126">
        <f t="shared" si="19"/>
        <v>53600</v>
      </c>
      <c r="H90" s="114"/>
    </row>
    <row r="91" spans="1:10" ht="15" customHeight="1" x14ac:dyDescent="0.2">
      <c r="A91" s="523" t="s">
        <v>28</v>
      </c>
      <c r="B91" s="516" t="s">
        <v>41</v>
      </c>
      <c r="C91" s="128" t="s">
        <v>192</v>
      </c>
      <c r="D91" s="121">
        <f>SUM(E91:G91)</f>
        <v>10000</v>
      </c>
      <c r="E91" s="121">
        <v>10000</v>
      </c>
      <c r="F91" s="121">
        <v>0</v>
      </c>
      <c r="G91" s="121">
        <v>0</v>
      </c>
      <c r="H91" s="114"/>
    </row>
    <row r="92" spans="1:10" ht="15" customHeight="1" x14ac:dyDescent="0.2">
      <c r="A92" s="523"/>
      <c r="B92" s="516"/>
      <c r="C92" s="124" t="s">
        <v>11</v>
      </c>
      <c r="D92" s="121">
        <f t="shared" ref="D92:D97" si="20">SUM(E92:G92)</f>
        <v>0</v>
      </c>
      <c r="E92" s="121">
        <v>0</v>
      </c>
      <c r="F92" s="121">
        <v>0</v>
      </c>
      <c r="G92" s="121">
        <v>0</v>
      </c>
      <c r="H92" s="114"/>
    </row>
    <row r="93" spans="1:10" ht="15" customHeight="1" x14ac:dyDescent="0.2">
      <c r="A93" s="523"/>
      <c r="B93" s="516"/>
      <c r="C93" s="124" t="s">
        <v>0</v>
      </c>
      <c r="D93" s="121">
        <f t="shared" si="20"/>
        <v>0</v>
      </c>
      <c r="E93" s="121">
        <v>0</v>
      </c>
      <c r="F93" s="121">
        <v>0</v>
      </c>
      <c r="G93" s="121">
        <v>0</v>
      </c>
      <c r="H93" s="114"/>
    </row>
    <row r="94" spans="1:10" ht="15" customHeight="1" x14ac:dyDescent="0.2">
      <c r="A94" s="523"/>
      <c r="B94" s="516"/>
      <c r="C94" s="124" t="s">
        <v>12</v>
      </c>
      <c r="D94" s="121">
        <f t="shared" si="20"/>
        <v>165000</v>
      </c>
      <c r="E94" s="130">
        <v>155000</v>
      </c>
      <c r="F94" s="130">
        <v>10000</v>
      </c>
      <c r="G94" s="121">
        <v>0</v>
      </c>
      <c r="H94" s="114"/>
      <c r="J94" s="116"/>
    </row>
    <row r="95" spans="1:10" ht="15" customHeight="1" x14ac:dyDescent="0.2">
      <c r="A95" s="523"/>
      <c r="B95" s="516"/>
      <c r="C95" s="124" t="s">
        <v>10</v>
      </c>
      <c r="D95" s="121">
        <f t="shared" si="20"/>
        <v>200</v>
      </c>
      <c r="E95" s="121"/>
      <c r="F95" s="121">
        <v>200</v>
      </c>
      <c r="G95" s="121">
        <v>0</v>
      </c>
      <c r="H95" s="114"/>
    </row>
    <row r="96" spans="1:10" ht="15" customHeight="1" x14ac:dyDescent="0.2">
      <c r="A96" s="523"/>
      <c r="B96" s="516"/>
      <c r="C96" s="124" t="s">
        <v>69</v>
      </c>
      <c r="D96" s="121">
        <f t="shared" si="20"/>
        <v>12000</v>
      </c>
      <c r="E96" s="121">
        <v>12000</v>
      </c>
      <c r="F96" s="121">
        <v>0</v>
      </c>
      <c r="G96" s="121">
        <v>0</v>
      </c>
      <c r="H96" s="114"/>
    </row>
    <row r="97" spans="1:8" ht="15" customHeight="1" x14ac:dyDescent="0.2">
      <c r="A97" s="523"/>
      <c r="B97" s="516"/>
      <c r="C97" s="124" t="s">
        <v>1</v>
      </c>
      <c r="D97" s="121">
        <f t="shared" si="20"/>
        <v>11200</v>
      </c>
      <c r="E97" s="121"/>
      <c r="F97" s="121">
        <v>5400</v>
      </c>
      <c r="G97" s="121">
        <f>ROUND(F97+8%*F97,-2)</f>
        <v>5800</v>
      </c>
      <c r="H97" s="114"/>
    </row>
    <row r="98" spans="1:8" ht="15" customHeight="1" x14ac:dyDescent="0.2">
      <c r="A98" s="523"/>
      <c r="B98" s="516"/>
      <c r="C98" s="125" t="s">
        <v>9</v>
      </c>
      <c r="D98" s="126">
        <f>SUM(D91:D97)</f>
        <v>198400</v>
      </c>
      <c r="E98" s="126">
        <f t="shared" ref="E98:G98" si="21">SUM(E91:E97)</f>
        <v>177000</v>
      </c>
      <c r="F98" s="126">
        <f t="shared" si="21"/>
        <v>15600</v>
      </c>
      <c r="G98" s="126">
        <f t="shared" si="21"/>
        <v>5800</v>
      </c>
      <c r="H98" s="114"/>
    </row>
    <row r="99" spans="1:8" ht="15" customHeight="1" x14ac:dyDescent="0.2">
      <c r="A99" s="523" t="s">
        <v>58</v>
      </c>
      <c r="B99" s="516" t="s">
        <v>42</v>
      </c>
      <c r="C99" s="128" t="s">
        <v>214</v>
      </c>
      <c r="D99" s="121">
        <f>SUM(E101:G101)</f>
        <v>0</v>
      </c>
      <c r="E99" s="121">
        <v>70000</v>
      </c>
      <c r="F99" s="121">
        <v>10000</v>
      </c>
      <c r="G99" s="121">
        <v>0</v>
      </c>
      <c r="H99" s="114"/>
    </row>
    <row r="100" spans="1:8" ht="15" customHeight="1" x14ac:dyDescent="0.2">
      <c r="A100" s="523"/>
      <c r="B100" s="516"/>
      <c r="C100" s="124" t="s">
        <v>11</v>
      </c>
      <c r="D100" s="121">
        <f>SUM(E100:G100)</f>
        <v>0</v>
      </c>
      <c r="E100" s="121">
        <v>0</v>
      </c>
      <c r="F100" s="121">
        <v>0</v>
      </c>
      <c r="G100" s="121">
        <v>0</v>
      </c>
      <c r="H100" s="114"/>
    </row>
    <row r="101" spans="1:8" ht="15" customHeight="1" x14ac:dyDescent="0.2">
      <c r="A101" s="523"/>
      <c r="B101" s="516"/>
      <c r="C101" s="124" t="s">
        <v>0</v>
      </c>
      <c r="D101" s="121">
        <f t="shared" ref="D101:D104" si="22">SUM(E103:G103)</f>
        <v>1000</v>
      </c>
      <c r="E101" s="121">
        <v>0</v>
      </c>
      <c r="F101" s="121">
        <v>0</v>
      </c>
      <c r="G101" s="121">
        <v>0</v>
      </c>
      <c r="H101" s="114"/>
    </row>
    <row r="102" spans="1:8" ht="15" customHeight="1" x14ac:dyDescent="0.2">
      <c r="A102" s="523"/>
      <c r="B102" s="516"/>
      <c r="C102" s="124" t="s">
        <v>74</v>
      </c>
      <c r="D102" s="121">
        <f t="shared" si="22"/>
        <v>0</v>
      </c>
      <c r="E102" s="121">
        <v>0</v>
      </c>
      <c r="F102" s="121">
        <v>50000</v>
      </c>
      <c r="G102" s="121">
        <v>0</v>
      </c>
      <c r="H102" s="114"/>
    </row>
    <row r="103" spans="1:8" ht="15" customHeight="1" x14ac:dyDescent="0.2">
      <c r="A103" s="523"/>
      <c r="B103" s="516"/>
      <c r="C103" s="124" t="s">
        <v>10</v>
      </c>
      <c r="D103" s="121">
        <f t="shared" si="22"/>
        <v>131000</v>
      </c>
      <c r="E103" s="121">
        <v>0</v>
      </c>
      <c r="F103" s="121">
        <v>1000</v>
      </c>
      <c r="G103" s="121">
        <f>2%*G102</f>
        <v>0</v>
      </c>
      <c r="H103" s="114"/>
    </row>
    <row r="104" spans="1:8" ht="15" customHeight="1" x14ac:dyDescent="0.2">
      <c r="A104" s="523"/>
      <c r="B104" s="516"/>
      <c r="C104" s="124" t="s">
        <v>1</v>
      </c>
      <c r="D104" s="121">
        <f t="shared" si="22"/>
        <v>10000</v>
      </c>
      <c r="E104" s="121">
        <v>0</v>
      </c>
      <c r="F104" s="121">
        <v>0</v>
      </c>
      <c r="G104" s="121">
        <f>ROUND(F104+8%*F104,-2)</f>
        <v>0</v>
      </c>
      <c r="H104" s="114"/>
    </row>
    <row r="105" spans="1:8" ht="15" customHeight="1" x14ac:dyDescent="0.2">
      <c r="A105" s="523"/>
      <c r="B105" s="516"/>
      <c r="C105" s="125" t="s">
        <v>9</v>
      </c>
      <c r="D105" s="126">
        <f>SUM(D99:D104)</f>
        <v>142000</v>
      </c>
      <c r="E105" s="126">
        <f t="shared" ref="E105:G105" si="23">SUM(E99:E104)</f>
        <v>70000</v>
      </c>
      <c r="F105" s="126">
        <f t="shared" si="23"/>
        <v>61000</v>
      </c>
      <c r="G105" s="126">
        <f t="shared" si="23"/>
        <v>0</v>
      </c>
      <c r="H105" s="114"/>
    </row>
    <row r="106" spans="1:8" ht="15" customHeight="1" x14ac:dyDescent="0.2">
      <c r="A106" s="523" t="s">
        <v>59</v>
      </c>
      <c r="B106" s="516" t="s">
        <v>5</v>
      </c>
      <c r="C106" s="128" t="s">
        <v>192</v>
      </c>
      <c r="D106" s="121">
        <v>0</v>
      </c>
      <c r="E106" s="121">
        <v>0</v>
      </c>
      <c r="F106" s="121">
        <v>10000</v>
      </c>
      <c r="G106" s="121">
        <v>0</v>
      </c>
      <c r="H106" s="114"/>
    </row>
    <row r="107" spans="1:8" ht="15" customHeight="1" x14ac:dyDescent="0.2">
      <c r="A107" s="523"/>
      <c r="B107" s="516"/>
      <c r="C107" s="124" t="s">
        <v>11</v>
      </c>
      <c r="D107" s="121">
        <f>SUM(E107:G107)</f>
        <v>0</v>
      </c>
      <c r="E107" s="121">
        <v>0</v>
      </c>
      <c r="F107" s="121">
        <v>0</v>
      </c>
      <c r="G107" s="121">
        <v>0</v>
      </c>
      <c r="H107" s="114"/>
    </row>
    <row r="108" spans="1:8" ht="15" customHeight="1" x14ac:dyDescent="0.2">
      <c r="A108" s="523"/>
      <c r="B108" s="516"/>
      <c r="C108" s="124" t="s">
        <v>0</v>
      </c>
      <c r="D108" s="121">
        <f t="shared" ref="D108:D111" si="24">SUM(E108:G108)</f>
        <v>0</v>
      </c>
      <c r="E108" s="121">
        <v>0</v>
      </c>
      <c r="F108" s="121">
        <v>0</v>
      </c>
      <c r="G108" s="121">
        <v>0</v>
      </c>
      <c r="H108" s="114"/>
    </row>
    <row r="109" spans="1:8" ht="15" customHeight="1" x14ac:dyDescent="0.2">
      <c r="A109" s="523"/>
      <c r="B109" s="516"/>
      <c r="C109" s="124" t="s">
        <v>102</v>
      </c>
      <c r="D109" s="121">
        <f t="shared" si="24"/>
        <v>200000</v>
      </c>
      <c r="E109" s="121">
        <v>0</v>
      </c>
      <c r="F109" s="121">
        <v>200000</v>
      </c>
      <c r="G109" s="121">
        <v>0</v>
      </c>
      <c r="H109" s="114"/>
    </row>
    <row r="110" spans="1:8" ht="15" customHeight="1" x14ac:dyDescent="0.2">
      <c r="A110" s="523"/>
      <c r="B110" s="516"/>
      <c r="C110" s="124" t="s">
        <v>10</v>
      </c>
      <c r="D110" s="121">
        <f t="shared" si="24"/>
        <v>4000</v>
      </c>
      <c r="E110" s="121">
        <v>0</v>
      </c>
      <c r="F110" s="121">
        <v>4000</v>
      </c>
      <c r="G110" s="121">
        <f>2%*G109</f>
        <v>0</v>
      </c>
      <c r="H110" s="114"/>
    </row>
    <row r="111" spans="1:8" ht="15" customHeight="1" x14ac:dyDescent="0.2">
      <c r="A111" s="523"/>
      <c r="B111" s="516"/>
      <c r="C111" s="124" t="s">
        <v>1</v>
      </c>
      <c r="D111" s="121">
        <f t="shared" si="24"/>
        <v>0</v>
      </c>
      <c r="E111" s="121">
        <v>0</v>
      </c>
      <c r="F111" s="121">
        <v>0</v>
      </c>
      <c r="G111" s="121">
        <f>ROUND(F111+8%*F111,-2)</f>
        <v>0</v>
      </c>
      <c r="H111" s="114"/>
    </row>
    <row r="112" spans="1:8" ht="15" customHeight="1" x14ac:dyDescent="0.2">
      <c r="A112" s="523"/>
      <c r="B112" s="516"/>
      <c r="C112" s="125" t="s">
        <v>9</v>
      </c>
      <c r="D112" s="126">
        <f>SUM(D106:D111)</f>
        <v>204000</v>
      </c>
      <c r="E112" s="126">
        <f>SUM(E106:E111)</f>
        <v>0</v>
      </c>
      <c r="F112" s="126">
        <f>SUM(F106:F111)</f>
        <v>214000</v>
      </c>
      <c r="G112" s="126">
        <f>SUM(G106:G111)</f>
        <v>0</v>
      </c>
      <c r="H112" s="114"/>
    </row>
    <row r="113" spans="1:9" ht="15" customHeight="1" x14ac:dyDescent="0.2">
      <c r="A113" s="523" t="s">
        <v>60</v>
      </c>
      <c r="B113" s="516" t="s">
        <v>66</v>
      </c>
      <c r="C113" s="128" t="s">
        <v>192</v>
      </c>
      <c r="D113" s="121">
        <f>SUM(E113:G113)</f>
        <v>10000</v>
      </c>
      <c r="E113" s="121">
        <v>0</v>
      </c>
      <c r="F113" s="121">
        <v>10000</v>
      </c>
      <c r="G113" s="121">
        <v>0</v>
      </c>
      <c r="H113" s="114"/>
    </row>
    <row r="114" spans="1:9" ht="15" customHeight="1" x14ac:dyDescent="0.2">
      <c r="A114" s="523"/>
      <c r="B114" s="516"/>
      <c r="C114" s="124" t="s">
        <v>11</v>
      </c>
      <c r="D114" s="121">
        <f t="shared" ref="D114:D119" si="25">SUM(E114:G114)</f>
        <v>0</v>
      </c>
      <c r="E114" s="121">
        <v>0</v>
      </c>
      <c r="F114" s="121">
        <v>0</v>
      </c>
      <c r="G114" s="121">
        <v>0</v>
      </c>
      <c r="H114" s="114"/>
    </row>
    <row r="115" spans="1:9" ht="15" customHeight="1" x14ac:dyDescent="0.2">
      <c r="A115" s="523"/>
      <c r="B115" s="516"/>
      <c r="C115" s="124" t="s">
        <v>0</v>
      </c>
      <c r="D115" s="121">
        <f t="shared" si="25"/>
        <v>0</v>
      </c>
      <c r="E115" s="121">
        <v>0</v>
      </c>
      <c r="F115" s="121">
        <v>0</v>
      </c>
      <c r="G115" s="121">
        <v>0</v>
      </c>
      <c r="H115" s="114"/>
    </row>
    <row r="116" spans="1:9" ht="15" customHeight="1" x14ac:dyDescent="0.2">
      <c r="A116" s="523"/>
      <c r="B116" s="516"/>
      <c r="C116" s="124" t="s">
        <v>221</v>
      </c>
      <c r="D116" s="121">
        <f t="shared" si="25"/>
        <v>220000</v>
      </c>
      <c r="E116" s="121">
        <v>120000</v>
      </c>
      <c r="F116" s="121">
        <v>50000</v>
      </c>
      <c r="G116" s="121">
        <v>50000</v>
      </c>
      <c r="H116" s="114"/>
      <c r="I116" s="116"/>
    </row>
    <row r="117" spans="1:9" ht="15" customHeight="1" x14ac:dyDescent="0.2">
      <c r="A117" s="523"/>
      <c r="B117" s="516"/>
      <c r="C117" s="124" t="s">
        <v>10</v>
      </c>
      <c r="D117" s="121">
        <f t="shared" si="25"/>
        <v>2000</v>
      </c>
      <c r="E117" s="121"/>
      <c r="F117" s="121">
        <f t="shared" ref="F117:G117" si="26">2%*F116</f>
        <v>1000</v>
      </c>
      <c r="G117" s="121">
        <f t="shared" si="26"/>
        <v>1000</v>
      </c>
      <c r="H117" s="114"/>
    </row>
    <row r="118" spans="1:9" ht="15" customHeight="1" x14ac:dyDescent="0.2">
      <c r="A118" s="523"/>
      <c r="B118" s="516"/>
      <c r="C118" s="124" t="s">
        <v>174</v>
      </c>
      <c r="D118" s="121">
        <f t="shared" si="25"/>
        <v>7200</v>
      </c>
      <c r="E118" s="121">
        <v>2200</v>
      </c>
      <c r="F118" s="121">
        <v>2400</v>
      </c>
      <c r="G118" s="121">
        <f>ROUND(F118+8%*F118,-2)</f>
        <v>2600</v>
      </c>
      <c r="H118" s="114"/>
    </row>
    <row r="119" spans="1:9" ht="15" customHeight="1" x14ac:dyDescent="0.2">
      <c r="A119" s="523"/>
      <c r="B119" s="516"/>
      <c r="C119" s="124" t="s">
        <v>256</v>
      </c>
      <c r="D119" s="121">
        <f t="shared" si="25"/>
        <v>17100</v>
      </c>
      <c r="E119" s="121">
        <v>5000</v>
      </c>
      <c r="F119" s="121">
        <v>5800</v>
      </c>
      <c r="G119" s="121">
        <f>ROUND(F119+8%*F119,-2)</f>
        <v>6300</v>
      </c>
      <c r="H119" s="114"/>
    </row>
    <row r="120" spans="1:9" ht="15" customHeight="1" x14ac:dyDescent="0.2">
      <c r="A120" s="523"/>
      <c r="B120" s="516"/>
      <c r="C120" s="125" t="s">
        <v>9</v>
      </c>
      <c r="D120" s="126">
        <f>SUM(D113:D119)</f>
        <v>256300</v>
      </c>
      <c r="E120" s="126">
        <f>SUM(E113:E119)</f>
        <v>127200</v>
      </c>
      <c r="F120" s="126">
        <f t="shared" ref="F120" si="27">SUM(F113:F119)</f>
        <v>69200</v>
      </c>
      <c r="G120" s="126">
        <f>SUM(G113:G119)</f>
        <v>59900</v>
      </c>
      <c r="H120" s="114"/>
    </row>
    <row r="121" spans="1:9" ht="15" customHeight="1" x14ac:dyDescent="0.2">
      <c r="A121" s="523" t="s">
        <v>61</v>
      </c>
      <c r="B121" s="516" t="s">
        <v>77</v>
      </c>
      <c r="C121" s="128" t="s">
        <v>192</v>
      </c>
      <c r="D121" s="121">
        <f>SUM(E121:G121)</f>
        <v>10000</v>
      </c>
      <c r="E121" s="121">
        <v>0</v>
      </c>
      <c r="F121" s="121">
        <v>10000</v>
      </c>
      <c r="G121" s="121">
        <v>0</v>
      </c>
      <c r="H121" s="114"/>
    </row>
    <row r="122" spans="1:9" ht="15" customHeight="1" x14ac:dyDescent="0.2">
      <c r="A122" s="523"/>
      <c r="B122" s="516"/>
      <c r="C122" s="124" t="s">
        <v>11</v>
      </c>
      <c r="D122" s="121">
        <f t="shared" ref="D122:D130" si="28">SUM(E122:G122)</f>
        <v>0</v>
      </c>
      <c r="E122" s="121">
        <v>0</v>
      </c>
      <c r="F122" s="121">
        <v>0</v>
      </c>
      <c r="G122" s="121">
        <v>0</v>
      </c>
      <c r="H122" s="114"/>
    </row>
    <row r="123" spans="1:9" ht="15" customHeight="1" x14ac:dyDescent="0.2">
      <c r="A123" s="523"/>
      <c r="B123" s="516"/>
      <c r="C123" s="124" t="s">
        <v>0</v>
      </c>
      <c r="D123" s="121">
        <f t="shared" si="28"/>
        <v>0</v>
      </c>
      <c r="E123" s="121">
        <v>0</v>
      </c>
      <c r="F123" s="121">
        <v>0</v>
      </c>
      <c r="G123" s="121">
        <v>0</v>
      </c>
      <c r="H123" s="114"/>
    </row>
    <row r="124" spans="1:9" ht="15" customHeight="1" x14ac:dyDescent="0.2">
      <c r="A124" s="523"/>
      <c r="B124" s="516"/>
      <c r="C124" s="124" t="s">
        <v>201</v>
      </c>
      <c r="D124" s="121">
        <f t="shared" si="28"/>
        <v>410000</v>
      </c>
      <c r="E124" s="121">
        <f>80000+70000</f>
        <v>150000</v>
      </c>
      <c r="F124" s="121">
        <v>250000</v>
      </c>
      <c r="G124" s="121">
        <v>10000</v>
      </c>
      <c r="H124" s="114" t="s">
        <v>258</v>
      </c>
    </row>
    <row r="125" spans="1:9" ht="15" customHeight="1" x14ac:dyDescent="0.2">
      <c r="A125" s="523"/>
      <c r="B125" s="516"/>
      <c r="C125" s="124" t="s">
        <v>10</v>
      </c>
      <c r="D125" s="121">
        <f t="shared" si="28"/>
        <v>5200</v>
      </c>
      <c r="E125" s="121">
        <v>0</v>
      </c>
      <c r="F125" s="121">
        <f>2%*F124</f>
        <v>5000</v>
      </c>
      <c r="G125" s="121">
        <f>2%*G124</f>
        <v>200</v>
      </c>
      <c r="H125" s="114"/>
    </row>
    <row r="126" spans="1:9" ht="15" customHeight="1" x14ac:dyDescent="0.2">
      <c r="A126" s="523"/>
      <c r="B126" s="516"/>
      <c r="C126" s="124" t="s">
        <v>46</v>
      </c>
      <c r="D126" s="121">
        <f t="shared" si="28"/>
        <v>0</v>
      </c>
      <c r="E126" s="121">
        <v>0</v>
      </c>
      <c r="F126" s="121">
        <v>0</v>
      </c>
      <c r="G126" s="121">
        <v>0</v>
      </c>
      <c r="H126" s="114"/>
    </row>
    <row r="127" spans="1:9" ht="15" customHeight="1" x14ac:dyDescent="0.2">
      <c r="A127" s="523"/>
      <c r="B127" s="516"/>
      <c r="C127" s="124" t="s">
        <v>174</v>
      </c>
      <c r="D127" s="121">
        <f t="shared" si="28"/>
        <v>22800</v>
      </c>
      <c r="E127" s="121">
        <v>7000</v>
      </c>
      <c r="F127" s="121">
        <v>7600</v>
      </c>
      <c r="G127" s="121">
        <f t="shared" ref="G127" si="29">ROUND(F127+8%*F127,-2)</f>
        <v>8200</v>
      </c>
      <c r="H127" s="114"/>
    </row>
    <row r="128" spans="1:9" ht="15" customHeight="1" x14ac:dyDescent="0.2">
      <c r="A128" s="523"/>
      <c r="B128" s="516"/>
      <c r="C128" s="124" t="s">
        <v>259</v>
      </c>
      <c r="D128" s="121"/>
      <c r="E128" s="121">
        <v>7000</v>
      </c>
      <c r="F128" s="121"/>
      <c r="G128" s="121"/>
      <c r="H128" s="114"/>
    </row>
    <row r="129" spans="1:9" ht="15" customHeight="1" x14ac:dyDescent="0.2">
      <c r="A129" s="523"/>
      <c r="B129" s="516"/>
      <c r="C129" s="124" t="s">
        <v>256</v>
      </c>
      <c r="D129" s="121"/>
      <c r="E129" s="121">
        <v>5000</v>
      </c>
      <c r="F129" s="121"/>
      <c r="G129" s="121"/>
      <c r="H129" s="114"/>
    </row>
    <row r="130" spans="1:9" ht="15" customHeight="1" x14ac:dyDescent="0.2">
      <c r="A130" s="523"/>
      <c r="B130" s="516"/>
      <c r="C130" s="124" t="s">
        <v>1</v>
      </c>
      <c r="D130" s="121">
        <f t="shared" si="28"/>
        <v>20000</v>
      </c>
      <c r="E130" s="121">
        <v>0</v>
      </c>
      <c r="F130" s="121">
        <v>10000</v>
      </c>
      <c r="G130" s="121">
        <v>10000</v>
      </c>
      <c r="H130" s="114"/>
    </row>
    <row r="131" spans="1:9" ht="15" customHeight="1" x14ac:dyDescent="0.2">
      <c r="A131" s="523"/>
      <c r="B131" s="516"/>
      <c r="C131" s="125" t="s">
        <v>9</v>
      </c>
      <c r="D131" s="126">
        <f>SUM(D121:D130)</f>
        <v>468000</v>
      </c>
      <c r="E131" s="126">
        <f>SUM(E121:E130)</f>
        <v>169000</v>
      </c>
      <c r="F131" s="126">
        <f>SUM(F121:F130)</f>
        <v>282600</v>
      </c>
      <c r="G131" s="126">
        <f>SUM(G121:G130)</f>
        <v>28400</v>
      </c>
      <c r="H131" s="114"/>
    </row>
    <row r="132" spans="1:9" ht="15" customHeight="1" x14ac:dyDescent="0.2">
      <c r="A132" s="523" t="s">
        <v>62</v>
      </c>
      <c r="B132" s="516" t="s">
        <v>260</v>
      </c>
      <c r="C132" s="128" t="s">
        <v>192</v>
      </c>
      <c r="D132" s="121">
        <f>SUM(E132:G132)</f>
        <v>0</v>
      </c>
      <c r="E132" s="121">
        <v>0</v>
      </c>
      <c r="F132" s="121">
        <v>0</v>
      </c>
      <c r="G132" s="121">
        <v>0</v>
      </c>
      <c r="H132" s="114"/>
    </row>
    <row r="133" spans="1:9" ht="15" customHeight="1" x14ac:dyDescent="0.2">
      <c r="A133" s="523"/>
      <c r="B133" s="516"/>
      <c r="C133" s="124" t="s">
        <v>247</v>
      </c>
      <c r="D133" s="121">
        <f t="shared" ref="D133:D137" si="30">SUM(E133:G133)</f>
        <v>0</v>
      </c>
      <c r="E133" s="121"/>
      <c r="F133" s="121">
        <v>0</v>
      </c>
      <c r="G133" s="121">
        <v>0</v>
      </c>
      <c r="H133" s="114"/>
    </row>
    <row r="134" spans="1:9" ht="15" customHeight="1" x14ac:dyDescent="0.2">
      <c r="A134" s="523"/>
      <c r="B134" s="516"/>
      <c r="C134" s="124" t="s">
        <v>102</v>
      </c>
      <c r="D134" s="121">
        <f t="shared" si="30"/>
        <v>2100000</v>
      </c>
      <c r="E134" s="121">
        <v>0</v>
      </c>
      <c r="F134" s="121">
        <v>2100000</v>
      </c>
      <c r="G134" s="121">
        <v>0</v>
      </c>
      <c r="H134" s="114"/>
    </row>
    <row r="135" spans="1:9" ht="15" customHeight="1" x14ac:dyDescent="0.2">
      <c r="A135" s="523"/>
      <c r="B135" s="516"/>
      <c r="C135" s="124" t="s">
        <v>10</v>
      </c>
      <c r="D135" s="121">
        <f t="shared" si="30"/>
        <v>63000</v>
      </c>
      <c r="E135" s="121">
        <f>E134*0.03</f>
        <v>0</v>
      </c>
      <c r="F135" s="121">
        <f>ROUND(0.03*F134,-2)</f>
        <v>63000</v>
      </c>
      <c r="G135" s="121">
        <f>5%*G134</f>
        <v>0</v>
      </c>
      <c r="H135" s="114"/>
      <c r="I135" s="116"/>
    </row>
    <row r="136" spans="1:9" ht="15" customHeight="1" x14ac:dyDescent="0.2">
      <c r="A136" s="523"/>
      <c r="B136" s="516"/>
      <c r="C136" s="124"/>
      <c r="D136" s="121"/>
      <c r="E136" s="121">
        <v>50000</v>
      </c>
      <c r="F136" s="121"/>
      <c r="G136" s="121"/>
      <c r="H136" s="114"/>
      <c r="I136" s="116"/>
    </row>
    <row r="137" spans="1:9" ht="15" customHeight="1" x14ac:dyDescent="0.2">
      <c r="A137" s="523"/>
      <c r="B137" s="516"/>
      <c r="C137" s="124" t="s">
        <v>1</v>
      </c>
      <c r="D137" s="121">
        <f t="shared" si="30"/>
        <v>0</v>
      </c>
      <c r="E137" s="121">
        <v>0</v>
      </c>
      <c r="F137" s="121">
        <v>0</v>
      </c>
      <c r="G137" s="121">
        <v>0</v>
      </c>
      <c r="H137" s="114"/>
    </row>
    <row r="138" spans="1:9" ht="15" customHeight="1" x14ac:dyDescent="0.2">
      <c r="A138" s="523"/>
      <c r="B138" s="516"/>
      <c r="C138" s="125" t="s">
        <v>9</v>
      </c>
      <c r="D138" s="126">
        <f>SUM(D132:D137)</f>
        <v>2163000</v>
      </c>
      <c r="E138" s="126">
        <f>SUM(E132:E137)</f>
        <v>50000</v>
      </c>
      <c r="F138" s="126">
        <f>SUM(F132:F137)</f>
        <v>2163000</v>
      </c>
      <c r="G138" s="126">
        <f>SUM(G132:G137)</f>
        <v>0</v>
      </c>
      <c r="H138" s="114"/>
    </row>
    <row r="139" spans="1:9" ht="15" customHeight="1" x14ac:dyDescent="0.2">
      <c r="A139" s="523" t="s">
        <v>63</v>
      </c>
      <c r="B139" s="516" t="s">
        <v>47</v>
      </c>
      <c r="C139" s="128" t="s">
        <v>192</v>
      </c>
      <c r="D139" s="121">
        <f>SUM(E139:G139)</f>
        <v>10000</v>
      </c>
      <c r="E139" s="121">
        <v>0</v>
      </c>
      <c r="F139" s="121">
        <v>10000</v>
      </c>
      <c r="G139" s="121">
        <v>0</v>
      </c>
      <c r="H139" s="114"/>
    </row>
    <row r="140" spans="1:9" ht="15" customHeight="1" x14ac:dyDescent="0.2">
      <c r="A140" s="523"/>
      <c r="B140" s="516"/>
      <c r="C140" s="124" t="s">
        <v>11</v>
      </c>
      <c r="D140" s="121">
        <f t="shared" ref="D140:D145" si="31">SUM(E140:G140)</f>
        <v>0</v>
      </c>
      <c r="E140" s="121">
        <v>0</v>
      </c>
      <c r="F140" s="121">
        <v>0</v>
      </c>
      <c r="G140" s="121">
        <v>0</v>
      </c>
      <c r="H140" s="114"/>
    </row>
    <row r="141" spans="1:9" ht="15" customHeight="1" x14ac:dyDescent="0.2">
      <c r="A141" s="523"/>
      <c r="B141" s="516"/>
      <c r="C141" s="124" t="s">
        <v>0</v>
      </c>
      <c r="D141" s="121">
        <f t="shared" si="31"/>
        <v>0</v>
      </c>
      <c r="E141" s="121">
        <v>0</v>
      </c>
      <c r="F141" s="121">
        <v>0</v>
      </c>
      <c r="G141" s="121">
        <v>0</v>
      </c>
      <c r="H141" s="114"/>
    </row>
    <row r="142" spans="1:9" ht="15" customHeight="1" x14ac:dyDescent="0.2">
      <c r="A142" s="523"/>
      <c r="B142" s="516"/>
      <c r="C142" s="124" t="s">
        <v>12</v>
      </c>
      <c r="D142" s="121">
        <f t="shared" si="31"/>
        <v>15000</v>
      </c>
      <c r="E142" s="121">
        <v>0</v>
      </c>
      <c r="F142" s="121">
        <v>15000</v>
      </c>
      <c r="G142" s="121">
        <v>0</v>
      </c>
      <c r="H142" s="114"/>
    </row>
    <row r="143" spans="1:9" ht="15" customHeight="1" x14ac:dyDescent="0.2">
      <c r="A143" s="523"/>
      <c r="B143" s="516"/>
      <c r="C143" s="124" t="s">
        <v>10</v>
      </c>
      <c r="D143" s="121">
        <f t="shared" si="31"/>
        <v>500</v>
      </c>
      <c r="E143" s="121">
        <v>0</v>
      </c>
      <c r="F143" s="121">
        <f>ROUND(F142*0.03,-2)</f>
        <v>500</v>
      </c>
      <c r="G143" s="121">
        <f>5%*G142</f>
        <v>0</v>
      </c>
      <c r="H143" s="114"/>
    </row>
    <row r="144" spans="1:9" ht="15" customHeight="1" x14ac:dyDescent="0.2">
      <c r="A144" s="523"/>
      <c r="B144" s="516"/>
      <c r="C144" s="124" t="s">
        <v>174</v>
      </c>
      <c r="D144" s="121">
        <f t="shared" si="31"/>
        <v>6600</v>
      </c>
      <c r="E144" s="121">
        <v>2000</v>
      </c>
      <c r="F144" s="121">
        <v>2200</v>
      </c>
      <c r="G144" s="121">
        <f>ROUND(108%*F144,-2)</f>
        <v>2400</v>
      </c>
      <c r="H144" s="114"/>
    </row>
    <row r="145" spans="1:9" ht="15" customHeight="1" x14ac:dyDescent="0.2">
      <c r="A145" s="523"/>
      <c r="B145" s="516"/>
      <c r="C145" s="124" t="s">
        <v>1</v>
      </c>
      <c r="D145" s="121">
        <f t="shared" si="31"/>
        <v>4200</v>
      </c>
      <c r="E145" s="121">
        <v>0</v>
      </c>
      <c r="F145" s="121">
        <v>2000</v>
      </c>
      <c r="G145" s="121">
        <f>ROUND(F145+8%*F145,-2)</f>
        <v>2200</v>
      </c>
      <c r="H145" s="114"/>
    </row>
    <row r="146" spans="1:9" ht="15" customHeight="1" x14ac:dyDescent="0.2">
      <c r="A146" s="523"/>
      <c r="B146" s="516"/>
      <c r="C146" s="125" t="s">
        <v>9</v>
      </c>
      <c r="D146" s="126">
        <f>SUM(D139:D145)</f>
        <v>36300</v>
      </c>
      <c r="E146" s="126">
        <f t="shared" ref="E146:G146" si="32">SUM(E139:E145)</f>
        <v>2000</v>
      </c>
      <c r="F146" s="126">
        <f t="shared" si="32"/>
        <v>29700</v>
      </c>
      <c r="G146" s="126">
        <f t="shared" si="32"/>
        <v>4600</v>
      </c>
      <c r="H146" s="114"/>
    </row>
    <row r="147" spans="1:9" ht="15" customHeight="1" x14ac:dyDescent="0.2">
      <c r="A147" s="502" t="s">
        <v>202</v>
      </c>
      <c r="B147" s="502"/>
      <c r="C147" s="502"/>
      <c r="D147" s="122">
        <f>SUM(D146+D138+D131+D120+D112+D105+D98+D90+D81+D73+D66+D57+D52+D47+D41)</f>
        <v>5217400</v>
      </c>
      <c r="E147" s="122">
        <f>SUM(E146+E138+E131+E120+E112+E105+E98+E90+E81+E73+E66+E57+E52+E47+E41)</f>
        <v>1371220</v>
      </c>
      <c r="F147" s="122">
        <f>F131+F120+F112+F105+F98+F90+F81+F73+F66+F57+F52+F47+F41+F146+F138</f>
        <v>3687100</v>
      </c>
      <c r="G147" s="122">
        <f>G131+G120+G112+G105+G98+G90+G81+G73+G66+G57+G52+G47+G41+G146+G138</f>
        <v>217800</v>
      </c>
      <c r="H147" s="114"/>
    </row>
    <row r="148" spans="1:9" ht="15" customHeight="1" x14ac:dyDescent="0.2">
      <c r="A148" s="502"/>
      <c r="B148" s="502"/>
      <c r="C148" s="502"/>
      <c r="D148" s="502"/>
      <c r="E148" s="502"/>
      <c r="F148" s="502"/>
      <c r="G148" s="502"/>
      <c r="H148" s="114"/>
    </row>
    <row r="149" spans="1:9" ht="15" customHeight="1" x14ac:dyDescent="0.2">
      <c r="A149" s="109" t="s">
        <v>136</v>
      </c>
      <c r="B149" s="508" t="s">
        <v>148</v>
      </c>
      <c r="C149" s="508"/>
      <c r="D149" s="508"/>
      <c r="E149" s="508"/>
      <c r="F149" s="508"/>
      <c r="G149" s="508"/>
      <c r="H149" s="114"/>
    </row>
    <row r="150" spans="1:9" ht="15" customHeight="1" x14ac:dyDescent="0.2">
      <c r="A150" s="519" t="s">
        <v>16</v>
      </c>
      <c r="B150" s="520" t="s">
        <v>198</v>
      </c>
      <c r="C150" s="132" t="s">
        <v>11</v>
      </c>
      <c r="D150" s="133">
        <f>SUM(E150:G150)</f>
        <v>27000</v>
      </c>
      <c r="E150" s="127">
        <v>0</v>
      </c>
      <c r="F150" s="127">
        <v>27000</v>
      </c>
      <c r="G150" s="127">
        <v>0</v>
      </c>
      <c r="H150" s="114"/>
    </row>
    <row r="151" spans="1:9" ht="15" customHeight="1" x14ac:dyDescent="0.2">
      <c r="A151" s="519"/>
      <c r="B151" s="520"/>
      <c r="C151" s="132" t="s">
        <v>0</v>
      </c>
      <c r="D151" s="133">
        <f t="shared" ref="D151:D155" si="33">SUM(E151:G151)</f>
        <v>65000</v>
      </c>
      <c r="E151" s="127">
        <v>0</v>
      </c>
      <c r="F151" s="127">
        <v>65000</v>
      </c>
      <c r="G151" s="127">
        <v>0</v>
      </c>
      <c r="H151" s="114"/>
    </row>
    <row r="152" spans="1:9" ht="15" customHeight="1" x14ac:dyDescent="0.2">
      <c r="A152" s="519"/>
      <c r="B152" s="520"/>
      <c r="C152" s="134" t="s">
        <v>182</v>
      </c>
      <c r="D152" s="133">
        <f t="shared" si="33"/>
        <v>50000</v>
      </c>
      <c r="E152" s="127">
        <v>50000</v>
      </c>
      <c r="F152" s="127">
        <v>0</v>
      </c>
      <c r="G152" s="133">
        <v>0</v>
      </c>
      <c r="H152" s="114"/>
    </row>
    <row r="153" spans="1:9" ht="15" customHeight="1" x14ac:dyDescent="0.2">
      <c r="A153" s="519"/>
      <c r="B153" s="520"/>
      <c r="C153" s="134" t="s">
        <v>10</v>
      </c>
      <c r="D153" s="133">
        <f t="shared" si="33"/>
        <v>2500</v>
      </c>
      <c r="E153" s="127">
        <v>2500</v>
      </c>
      <c r="F153" s="127">
        <v>0</v>
      </c>
      <c r="G153" s="127">
        <f>5%*G152</f>
        <v>0</v>
      </c>
      <c r="H153" s="114"/>
      <c r="I153" s="116"/>
    </row>
    <row r="154" spans="1:9" ht="15" customHeight="1" x14ac:dyDescent="0.2">
      <c r="A154" s="519"/>
      <c r="B154" s="520"/>
      <c r="C154" s="134" t="s">
        <v>103</v>
      </c>
      <c r="D154" s="133">
        <f t="shared" si="33"/>
        <v>50000</v>
      </c>
      <c r="E154" s="127">
        <v>0</v>
      </c>
      <c r="F154" s="127">
        <v>50000</v>
      </c>
      <c r="G154" s="127">
        <v>0</v>
      </c>
      <c r="H154" s="114"/>
    </row>
    <row r="155" spans="1:9" ht="15" customHeight="1" x14ac:dyDescent="0.2">
      <c r="A155" s="519"/>
      <c r="B155" s="520"/>
      <c r="C155" s="134" t="s">
        <v>1</v>
      </c>
      <c r="D155" s="133">
        <f t="shared" si="33"/>
        <v>7200</v>
      </c>
      <c r="E155" s="127">
        <v>2200</v>
      </c>
      <c r="F155" s="127">
        <v>2400</v>
      </c>
      <c r="G155" s="127">
        <f>ROUND(F155*1.08,-2)</f>
        <v>2600</v>
      </c>
      <c r="H155" s="114"/>
    </row>
    <row r="156" spans="1:9" ht="15" customHeight="1" x14ac:dyDescent="0.2">
      <c r="A156" s="519"/>
      <c r="B156" s="520"/>
      <c r="C156" s="135" t="s">
        <v>9</v>
      </c>
      <c r="D156" s="136">
        <f>SUM(D150:D155)</f>
        <v>201700</v>
      </c>
      <c r="E156" s="136">
        <f>SUM(E150:E155)</f>
        <v>54700</v>
      </c>
      <c r="F156" s="136">
        <f>SUM(F150:F155)</f>
        <v>144400</v>
      </c>
      <c r="G156" s="136">
        <f>SUM(G150:G155)</f>
        <v>2600</v>
      </c>
      <c r="H156" s="114"/>
    </row>
    <row r="157" spans="1:9" ht="15" customHeight="1" x14ac:dyDescent="0.2">
      <c r="A157" s="519" t="s">
        <v>36</v>
      </c>
      <c r="B157" s="520" t="s">
        <v>78</v>
      </c>
      <c r="C157" s="132" t="s">
        <v>11</v>
      </c>
      <c r="D157" s="133">
        <f>SUM(E157:G157)</f>
        <v>15000</v>
      </c>
      <c r="E157" s="127">
        <v>0</v>
      </c>
      <c r="F157" s="127">
        <v>15000</v>
      </c>
      <c r="G157" s="127">
        <v>0</v>
      </c>
      <c r="H157" s="114"/>
    </row>
    <row r="158" spans="1:9" ht="15" customHeight="1" x14ac:dyDescent="0.2">
      <c r="A158" s="519"/>
      <c r="B158" s="520"/>
      <c r="C158" s="132" t="s">
        <v>0</v>
      </c>
      <c r="D158" s="133">
        <f t="shared" ref="D158:D161" si="34">SUM(E158:G158)</f>
        <v>0</v>
      </c>
      <c r="E158" s="127">
        <v>0</v>
      </c>
      <c r="F158" s="127">
        <v>0</v>
      </c>
      <c r="G158" s="127">
        <v>0</v>
      </c>
      <c r="H158" s="114"/>
    </row>
    <row r="159" spans="1:9" ht="15" customHeight="1" x14ac:dyDescent="0.2">
      <c r="A159" s="519"/>
      <c r="B159" s="520"/>
      <c r="C159" s="134" t="s">
        <v>229</v>
      </c>
      <c r="D159" s="133">
        <f t="shared" si="34"/>
        <v>5000</v>
      </c>
      <c r="E159" s="127">
        <v>5000</v>
      </c>
      <c r="F159" s="127">
        <v>0</v>
      </c>
      <c r="G159" s="133">
        <v>0</v>
      </c>
      <c r="H159" s="114"/>
    </row>
    <row r="160" spans="1:9" ht="15" customHeight="1" x14ac:dyDescent="0.2">
      <c r="A160" s="519"/>
      <c r="B160" s="520"/>
      <c r="C160" s="134" t="s">
        <v>10</v>
      </c>
      <c r="D160" s="133">
        <f t="shared" si="34"/>
        <v>0</v>
      </c>
      <c r="E160" s="127">
        <v>0</v>
      </c>
      <c r="F160" s="127">
        <f>5%*F159</f>
        <v>0</v>
      </c>
      <c r="G160" s="127">
        <f>5%*G159</f>
        <v>0</v>
      </c>
      <c r="H160" s="114"/>
    </row>
    <row r="161" spans="1:8" ht="15" customHeight="1" x14ac:dyDescent="0.2">
      <c r="A161" s="519"/>
      <c r="B161" s="520"/>
      <c r="C161" s="134" t="s">
        <v>1</v>
      </c>
      <c r="D161" s="133">
        <f t="shared" si="34"/>
        <v>0</v>
      </c>
      <c r="E161" s="127">
        <v>0</v>
      </c>
      <c r="F161" s="127">
        <v>0</v>
      </c>
      <c r="G161" s="127">
        <v>0</v>
      </c>
      <c r="H161" s="114"/>
    </row>
    <row r="162" spans="1:8" ht="15" customHeight="1" x14ac:dyDescent="0.2">
      <c r="A162" s="519"/>
      <c r="B162" s="520"/>
      <c r="C162" s="135" t="s">
        <v>9</v>
      </c>
      <c r="D162" s="136">
        <f>SUM(D157:D161)</f>
        <v>20000</v>
      </c>
      <c r="E162" s="136">
        <f>SUM(E157:E161)</f>
        <v>5000</v>
      </c>
      <c r="F162" s="136">
        <f>SUM(F157:F161)</f>
        <v>15000</v>
      </c>
      <c r="G162" s="136">
        <f>SUM(G157:G161)</f>
        <v>0</v>
      </c>
      <c r="H162" s="114"/>
    </row>
    <row r="163" spans="1:8" ht="15" customHeight="1" x14ac:dyDescent="0.2">
      <c r="A163" s="519" t="s">
        <v>20</v>
      </c>
      <c r="B163" s="520" t="s">
        <v>95</v>
      </c>
      <c r="C163" s="132" t="s">
        <v>11</v>
      </c>
      <c r="D163" s="133">
        <f>SUM(E163:G163)</f>
        <v>0</v>
      </c>
      <c r="E163" s="127">
        <v>0</v>
      </c>
      <c r="F163" s="127">
        <v>0</v>
      </c>
      <c r="G163" s="127">
        <v>0</v>
      </c>
      <c r="H163" s="114"/>
    </row>
    <row r="164" spans="1:8" ht="15" customHeight="1" x14ac:dyDescent="0.2">
      <c r="A164" s="519"/>
      <c r="B164" s="520"/>
      <c r="C164" s="132" t="s">
        <v>0</v>
      </c>
      <c r="D164" s="133">
        <f t="shared" ref="D164:D167" si="35">SUM(E164:G164)</f>
        <v>0</v>
      </c>
      <c r="E164" s="127">
        <v>0</v>
      </c>
      <c r="F164" s="127">
        <v>0</v>
      </c>
      <c r="G164" s="127">
        <v>0</v>
      </c>
      <c r="H164" s="114"/>
    </row>
    <row r="165" spans="1:8" ht="15" customHeight="1" x14ac:dyDescent="0.2">
      <c r="A165" s="519"/>
      <c r="B165" s="520"/>
      <c r="C165" s="134" t="s">
        <v>32</v>
      </c>
      <c r="D165" s="133">
        <f t="shared" si="35"/>
        <v>0</v>
      </c>
      <c r="E165" s="127">
        <v>0</v>
      </c>
      <c r="F165" s="127">
        <v>0</v>
      </c>
      <c r="G165" s="133">
        <v>0</v>
      </c>
      <c r="H165" s="114"/>
    </row>
    <row r="166" spans="1:8" ht="15" customHeight="1" x14ac:dyDescent="0.2">
      <c r="A166" s="519"/>
      <c r="B166" s="520"/>
      <c r="C166" s="134" t="s">
        <v>10</v>
      </c>
      <c r="D166" s="133">
        <f t="shared" si="35"/>
        <v>0</v>
      </c>
      <c r="E166" s="127">
        <v>0</v>
      </c>
      <c r="F166" s="127">
        <f>5%*F165</f>
        <v>0</v>
      </c>
      <c r="G166" s="127">
        <f>5%*G165</f>
        <v>0</v>
      </c>
      <c r="H166" s="114"/>
    </row>
    <row r="167" spans="1:8" ht="15" customHeight="1" x14ac:dyDescent="0.2">
      <c r="A167" s="519"/>
      <c r="B167" s="520"/>
      <c r="C167" s="134" t="s">
        <v>1</v>
      </c>
      <c r="D167" s="133">
        <f t="shared" si="35"/>
        <v>0</v>
      </c>
      <c r="E167" s="127">
        <v>0</v>
      </c>
      <c r="F167" s="127">
        <v>0</v>
      </c>
      <c r="G167" s="127">
        <v>0</v>
      </c>
      <c r="H167" s="114"/>
    </row>
    <row r="168" spans="1:8" ht="15" customHeight="1" x14ac:dyDescent="0.2">
      <c r="A168" s="519"/>
      <c r="B168" s="520"/>
      <c r="C168" s="135" t="s">
        <v>9</v>
      </c>
      <c r="D168" s="136">
        <f>SUM(D163:D167)</f>
        <v>0</v>
      </c>
      <c r="E168" s="136">
        <f>SUM(E163:E167)</f>
        <v>0</v>
      </c>
      <c r="F168" s="136">
        <f>SUM(F163:F167)</f>
        <v>0</v>
      </c>
      <c r="G168" s="136">
        <f>SUM(G163:G167)</f>
        <v>0</v>
      </c>
      <c r="H168" s="114"/>
    </row>
    <row r="169" spans="1:8" ht="15" customHeight="1" x14ac:dyDescent="0.2">
      <c r="A169" s="519" t="s">
        <v>22</v>
      </c>
      <c r="B169" s="520" t="s">
        <v>87</v>
      </c>
      <c r="C169" s="132" t="s">
        <v>11</v>
      </c>
      <c r="D169" s="133">
        <f>SUM(E169:G169)</f>
        <v>0</v>
      </c>
      <c r="E169" s="127">
        <v>0</v>
      </c>
      <c r="F169" s="127">
        <v>0</v>
      </c>
      <c r="G169" s="127">
        <v>0</v>
      </c>
      <c r="H169" s="114"/>
    </row>
    <row r="170" spans="1:8" ht="15" customHeight="1" x14ac:dyDescent="0.2">
      <c r="A170" s="519"/>
      <c r="B170" s="520"/>
      <c r="C170" s="132" t="s">
        <v>0</v>
      </c>
      <c r="D170" s="133">
        <f t="shared" ref="D170:D173" si="36">SUM(E170:G170)</f>
        <v>0</v>
      </c>
      <c r="E170" s="127">
        <v>0</v>
      </c>
      <c r="F170" s="127">
        <v>0</v>
      </c>
      <c r="G170" s="127">
        <v>0</v>
      </c>
      <c r="H170" s="114"/>
    </row>
    <row r="171" spans="1:8" ht="15" customHeight="1" x14ac:dyDescent="0.2">
      <c r="A171" s="519"/>
      <c r="B171" s="520"/>
      <c r="C171" s="134" t="s">
        <v>32</v>
      </c>
      <c r="D171" s="133">
        <f t="shared" si="36"/>
        <v>0</v>
      </c>
      <c r="E171" s="127">
        <v>0</v>
      </c>
      <c r="F171" s="127">
        <v>0</v>
      </c>
      <c r="G171" s="133">
        <v>0</v>
      </c>
      <c r="H171" s="114"/>
    </row>
    <row r="172" spans="1:8" ht="15" customHeight="1" x14ac:dyDescent="0.2">
      <c r="A172" s="519"/>
      <c r="B172" s="520"/>
      <c r="C172" s="134" t="s">
        <v>10</v>
      </c>
      <c r="D172" s="133">
        <f t="shared" si="36"/>
        <v>0</v>
      </c>
      <c r="E172" s="127">
        <v>0</v>
      </c>
      <c r="F172" s="127">
        <f>5%*F171</f>
        <v>0</v>
      </c>
      <c r="G172" s="127">
        <f>5%*G171</f>
        <v>0</v>
      </c>
      <c r="H172" s="114"/>
    </row>
    <row r="173" spans="1:8" ht="15" customHeight="1" x14ac:dyDescent="0.2">
      <c r="A173" s="519"/>
      <c r="B173" s="520"/>
      <c r="C173" s="134" t="s">
        <v>1</v>
      </c>
      <c r="D173" s="133">
        <f t="shared" si="36"/>
        <v>0</v>
      </c>
      <c r="E173" s="127">
        <v>0</v>
      </c>
      <c r="F173" s="127">
        <v>0</v>
      </c>
      <c r="G173" s="127">
        <v>0</v>
      </c>
      <c r="H173" s="114"/>
    </row>
    <row r="174" spans="1:8" ht="15" customHeight="1" x14ac:dyDescent="0.2">
      <c r="A174" s="519"/>
      <c r="B174" s="520"/>
      <c r="C174" s="135" t="s">
        <v>9</v>
      </c>
      <c r="D174" s="136">
        <f>SUM(D169:D173)</f>
        <v>0</v>
      </c>
      <c r="E174" s="136">
        <f>SUM(E168:E173)</f>
        <v>0</v>
      </c>
      <c r="F174" s="136">
        <f>SUM(F169:F173)</f>
        <v>0</v>
      </c>
      <c r="G174" s="136">
        <f>SUM(G169:G173)</f>
        <v>0</v>
      </c>
      <c r="H174" s="114"/>
    </row>
    <row r="175" spans="1:8" ht="15" customHeight="1" x14ac:dyDescent="0.2">
      <c r="A175" s="519" t="s">
        <v>24</v>
      </c>
      <c r="B175" s="520" t="s">
        <v>80</v>
      </c>
      <c r="C175" s="132" t="s">
        <v>11</v>
      </c>
      <c r="D175" s="133">
        <f>SUM(E175:G175)</f>
        <v>0</v>
      </c>
      <c r="E175" s="127">
        <v>0</v>
      </c>
      <c r="F175" s="127">
        <v>0</v>
      </c>
      <c r="G175" s="127">
        <v>0</v>
      </c>
      <c r="H175" s="114"/>
    </row>
    <row r="176" spans="1:8" ht="15" customHeight="1" x14ac:dyDescent="0.2">
      <c r="A176" s="519"/>
      <c r="B176" s="520"/>
      <c r="C176" s="132" t="s">
        <v>0</v>
      </c>
      <c r="D176" s="133">
        <f t="shared" ref="D176:D179" si="37">SUM(E176:G176)</f>
        <v>0</v>
      </c>
      <c r="E176" s="127">
        <v>0</v>
      </c>
      <c r="F176" s="127">
        <v>0</v>
      </c>
      <c r="G176" s="127">
        <v>0</v>
      </c>
      <c r="H176" s="114"/>
    </row>
    <row r="177" spans="1:8" ht="15" customHeight="1" x14ac:dyDescent="0.2">
      <c r="A177" s="519"/>
      <c r="B177" s="520"/>
      <c r="C177" s="134" t="s">
        <v>32</v>
      </c>
      <c r="D177" s="133">
        <f t="shared" si="37"/>
        <v>0</v>
      </c>
      <c r="E177" s="127">
        <v>0</v>
      </c>
      <c r="F177" s="127">
        <v>0</v>
      </c>
      <c r="G177" s="133">
        <v>0</v>
      </c>
      <c r="H177" s="114"/>
    </row>
    <row r="178" spans="1:8" ht="15" customHeight="1" x14ac:dyDescent="0.2">
      <c r="A178" s="519"/>
      <c r="B178" s="520"/>
      <c r="C178" s="134" t="s">
        <v>10</v>
      </c>
      <c r="D178" s="133">
        <f t="shared" si="37"/>
        <v>0</v>
      </c>
      <c r="E178" s="127">
        <v>0</v>
      </c>
      <c r="F178" s="127">
        <f>5%*F177</f>
        <v>0</v>
      </c>
      <c r="G178" s="127">
        <f>5%*G177</f>
        <v>0</v>
      </c>
      <c r="H178" s="114"/>
    </row>
    <row r="179" spans="1:8" ht="15" customHeight="1" x14ac:dyDescent="0.2">
      <c r="A179" s="519"/>
      <c r="B179" s="520"/>
      <c r="C179" s="134" t="s">
        <v>1</v>
      </c>
      <c r="D179" s="133">
        <f t="shared" si="37"/>
        <v>0</v>
      </c>
      <c r="E179" s="127">
        <v>0</v>
      </c>
      <c r="F179" s="127">
        <v>0</v>
      </c>
      <c r="G179" s="127">
        <v>0</v>
      </c>
      <c r="H179" s="114"/>
    </row>
    <row r="180" spans="1:8" ht="15" customHeight="1" x14ac:dyDescent="0.2">
      <c r="A180" s="519"/>
      <c r="B180" s="520"/>
      <c r="C180" s="135" t="s">
        <v>9</v>
      </c>
      <c r="D180" s="136">
        <f>SUM(D175:D179)</f>
        <v>0</v>
      </c>
      <c r="E180" s="136">
        <f>SUM(E174:E179)</f>
        <v>0</v>
      </c>
      <c r="F180" s="136">
        <f>SUM(F175:F179)</f>
        <v>0</v>
      </c>
      <c r="G180" s="136">
        <f>SUM(G175:G179)</f>
        <v>0</v>
      </c>
      <c r="H180" s="114"/>
    </row>
    <row r="181" spans="1:8" ht="15" customHeight="1" x14ac:dyDescent="0.2">
      <c r="A181" s="519" t="s">
        <v>64</v>
      </c>
      <c r="B181" s="520" t="s">
        <v>86</v>
      </c>
      <c r="C181" s="132" t="s">
        <v>11</v>
      </c>
      <c r="D181" s="133">
        <f>SUM(E181:G181)</f>
        <v>15000</v>
      </c>
      <c r="E181" s="127">
        <v>0</v>
      </c>
      <c r="F181" s="127">
        <v>15000</v>
      </c>
      <c r="G181" s="127">
        <v>0</v>
      </c>
      <c r="H181" s="114"/>
    </row>
    <row r="182" spans="1:8" ht="15" customHeight="1" x14ac:dyDescent="0.2">
      <c r="A182" s="519"/>
      <c r="B182" s="520"/>
      <c r="C182" s="132" t="s">
        <v>0</v>
      </c>
      <c r="D182" s="133">
        <f t="shared" ref="D182:D185" si="38">SUM(E182:G182)</f>
        <v>0</v>
      </c>
      <c r="E182" s="127">
        <v>0</v>
      </c>
      <c r="F182" s="127">
        <v>0</v>
      </c>
      <c r="G182" s="127">
        <v>0</v>
      </c>
      <c r="H182" s="114"/>
    </row>
    <row r="183" spans="1:8" ht="15" customHeight="1" x14ac:dyDescent="0.2">
      <c r="A183" s="519"/>
      <c r="B183" s="520"/>
      <c r="C183" s="134" t="s">
        <v>32</v>
      </c>
      <c r="D183" s="133">
        <f t="shared" si="38"/>
        <v>0</v>
      </c>
      <c r="E183" s="127">
        <v>0</v>
      </c>
      <c r="F183" s="127">
        <v>0</v>
      </c>
      <c r="G183" s="133">
        <v>0</v>
      </c>
      <c r="H183" s="114"/>
    </row>
    <row r="184" spans="1:8" ht="15" customHeight="1" x14ac:dyDescent="0.2">
      <c r="A184" s="519"/>
      <c r="B184" s="520"/>
      <c r="C184" s="134" t="s">
        <v>10</v>
      </c>
      <c r="D184" s="133">
        <f t="shared" si="38"/>
        <v>0</v>
      </c>
      <c r="E184" s="127">
        <v>0</v>
      </c>
      <c r="F184" s="127">
        <f>5%*F183</f>
        <v>0</v>
      </c>
      <c r="G184" s="127">
        <f>5%*G183</f>
        <v>0</v>
      </c>
      <c r="H184" s="114"/>
    </row>
    <row r="185" spans="1:8" ht="15" customHeight="1" x14ac:dyDescent="0.2">
      <c r="A185" s="519"/>
      <c r="B185" s="520"/>
      <c r="C185" s="134" t="s">
        <v>1</v>
      </c>
      <c r="D185" s="133">
        <f t="shared" si="38"/>
        <v>0</v>
      </c>
      <c r="E185" s="133">
        <v>0</v>
      </c>
      <c r="F185" s="133">
        <v>0</v>
      </c>
      <c r="G185" s="133">
        <f>ROUND(F185+8%*F185,-2)</f>
        <v>0</v>
      </c>
      <c r="H185" s="114"/>
    </row>
    <row r="186" spans="1:8" ht="15" customHeight="1" x14ac:dyDescent="0.2">
      <c r="A186" s="519"/>
      <c r="B186" s="520"/>
      <c r="C186" s="135" t="s">
        <v>9</v>
      </c>
      <c r="D186" s="136">
        <f>SUM(D181:D185)</f>
        <v>15000</v>
      </c>
      <c r="E186" s="136">
        <f>SUM(E180:E185)</f>
        <v>0</v>
      </c>
      <c r="F186" s="136">
        <f>SUM(F181:F185)</f>
        <v>15000</v>
      </c>
      <c r="G186" s="136">
        <f>SUM(G181:G185)</f>
        <v>0</v>
      </c>
      <c r="H186" s="114"/>
    </row>
    <row r="187" spans="1:8" ht="15" customHeight="1" x14ac:dyDescent="0.2">
      <c r="A187" s="519" t="s">
        <v>65</v>
      </c>
      <c r="B187" s="520" t="s">
        <v>79</v>
      </c>
      <c r="C187" s="132" t="s">
        <v>11</v>
      </c>
      <c r="D187" s="133">
        <f>SUM(E187:G187)</f>
        <v>15000</v>
      </c>
      <c r="E187" s="127">
        <v>0</v>
      </c>
      <c r="F187" s="127">
        <v>15000</v>
      </c>
      <c r="G187" s="127">
        <v>0</v>
      </c>
      <c r="H187" s="114"/>
    </row>
    <row r="188" spans="1:8" ht="15" customHeight="1" x14ac:dyDescent="0.2">
      <c r="A188" s="519"/>
      <c r="B188" s="520"/>
      <c r="C188" s="132" t="s">
        <v>0</v>
      </c>
      <c r="D188" s="133">
        <f t="shared" ref="D188:D191" si="39">SUM(E188:G188)</f>
        <v>0</v>
      </c>
      <c r="E188" s="127">
        <v>0</v>
      </c>
      <c r="F188" s="127">
        <v>0</v>
      </c>
      <c r="G188" s="127">
        <v>0</v>
      </c>
      <c r="H188" s="114"/>
    </row>
    <row r="189" spans="1:8" ht="15" customHeight="1" x14ac:dyDescent="0.2">
      <c r="A189" s="519"/>
      <c r="B189" s="520"/>
      <c r="C189" s="134" t="s">
        <v>32</v>
      </c>
      <c r="D189" s="133">
        <f t="shared" si="39"/>
        <v>0</v>
      </c>
      <c r="E189" s="127">
        <v>0</v>
      </c>
      <c r="F189" s="127">
        <v>0</v>
      </c>
      <c r="G189" s="133">
        <v>0</v>
      </c>
      <c r="H189" s="114"/>
    </row>
    <row r="190" spans="1:8" ht="15" customHeight="1" x14ac:dyDescent="0.2">
      <c r="A190" s="519"/>
      <c r="B190" s="520"/>
      <c r="C190" s="134" t="s">
        <v>10</v>
      </c>
      <c r="D190" s="133">
        <f t="shared" si="39"/>
        <v>0</v>
      </c>
      <c r="E190" s="127">
        <v>0</v>
      </c>
      <c r="F190" s="127">
        <f>5%*F189</f>
        <v>0</v>
      </c>
      <c r="G190" s="127">
        <f>5%*G189</f>
        <v>0</v>
      </c>
      <c r="H190" s="114"/>
    </row>
    <row r="191" spans="1:8" ht="15" customHeight="1" x14ac:dyDescent="0.2">
      <c r="A191" s="519"/>
      <c r="B191" s="520"/>
      <c r="C191" s="134" t="s">
        <v>1</v>
      </c>
      <c r="D191" s="133">
        <f t="shared" si="39"/>
        <v>0</v>
      </c>
      <c r="E191" s="127">
        <v>0</v>
      </c>
      <c r="F191" s="127">
        <v>0</v>
      </c>
      <c r="G191" s="127">
        <v>0</v>
      </c>
      <c r="H191" s="114"/>
    </row>
    <row r="192" spans="1:8" ht="15" customHeight="1" x14ac:dyDescent="0.2">
      <c r="A192" s="519"/>
      <c r="B192" s="520"/>
      <c r="C192" s="135" t="s">
        <v>9</v>
      </c>
      <c r="D192" s="136">
        <f>SUM(D187:D191)</f>
        <v>15000</v>
      </c>
      <c r="E192" s="136">
        <f>SUM(E186:E191)</f>
        <v>0</v>
      </c>
      <c r="F192" s="136">
        <f>SUM(F187:F191)</f>
        <v>15000</v>
      </c>
      <c r="G192" s="136">
        <f>SUM(G187:G191)</f>
        <v>0</v>
      </c>
      <c r="H192" s="114"/>
    </row>
    <row r="193" spans="1:8" ht="15" customHeight="1" x14ac:dyDescent="0.2">
      <c r="A193" s="519" t="s">
        <v>67</v>
      </c>
      <c r="B193" s="520" t="s">
        <v>81</v>
      </c>
      <c r="C193" s="132" t="s">
        <v>11</v>
      </c>
      <c r="D193" s="133">
        <f>SUM(E193:G193)</f>
        <v>0</v>
      </c>
      <c r="E193" s="127">
        <v>0</v>
      </c>
      <c r="F193" s="127">
        <v>0</v>
      </c>
      <c r="G193" s="127">
        <v>0</v>
      </c>
      <c r="H193" s="114"/>
    </row>
    <row r="194" spans="1:8" ht="15" customHeight="1" x14ac:dyDescent="0.2">
      <c r="A194" s="519"/>
      <c r="B194" s="520"/>
      <c r="C194" s="132" t="s">
        <v>0</v>
      </c>
      <c r="D194" s="133">
        <f t="shared" ref="D194:D197" si="40">SUM(E194:G194)</f>
        <v>0</v>
      </c>
      <c r="E194" s="127">
        <v>0</v>
      </c>
      <c r="F194" s="127">
        <v>0</v>
      </c>
      <c r="G194" s="127">
        <v>0</v>
      </c>
      <c r="H194" s="114"/>
    </row>
    <row r="195" spans="1:8" ht="15" customHeight="1" x14ac:dyDescent="0.2">
      <c r="A195" s="519"/>
      <c r="B195" s="520"/>
      <c r="C195" s="134" t="s">
        <v>32</v>
      </c>
      <c r="D195" s="133">
        <f t="shared" si="40"/>
        <v>0</v>
      </c>
      <c r="E195" s="127">
        <v>0</v>
      </c>
      <c r="F195" s="127">
        <v>0</v>
      </c>
      <c r="G195" s="133">
        <v>0</v>
      </c>
      <c r="H195" s="114"/>
    </row>
    <row r="196" spans="1:8" ht="15" customHeight="1" x14ac:dyDescent="0.2">
      <c r="A196" s="519"/>
      <c r="B196" s="520"/>
      <c r="C196" s="134" t="s">
        <v>10</v>
      </c>
      <c r="D196" s="133">
        <f t="shared" si="40"/>
        <v>0</v>
      </c>
      <c r="E196" s="127">
        <v>0</v>
      </c>
      <c r="F196" s="127">
        <f>5%*F195</f>
        <v>0</v>
      </c>
      <c r="G196" s="127">
        <f>5%*G195</f>
        <v>0</v>
      </c>
      <c r="H196" s="114"/>
    </row>
    <row r="197" spans="1:8" ht="15" customHeight="1" x14ac:dyDescent="0.2">
      <c r="A197" s="519"/>
      <c r="B197" s="520"/>
      <c r="C197" s="134" t="s">
        <v>1</v>
      </c>
      <c r="D197" s="133">
        <f t="shared" si="40"/>
        <v>5000</v>
      </c>
      <c r="E197" s="127">
        <v>0</v>
      </c>
      <c r="F197" s="127">
        <v>0</v>
      </c>
      <c r="G197" s="127">
        <v>5000</v>
      </c>
      <c r="H197" s="114"/>
    </row>
    <row r="198" spans="1:8" ht="15" customHeight="1" x14ac:dyDescent="0.2">
      <c r="A198" s="519"/>
      <c r="B198" s="520"/>
      <c r="C198" s="135" t="s">
        <v>9</v>
      </c>
      <c r="D198" s="136">
        <f>SUM(D193:D197)</f>
        <v>5000</v>
      </c>
      <c r="E198" s="136">
        <f>SUM(E193:E197)</f>
        <v>0</v>
      </c>
      <c r="F198" s="136">
        <f>SUM(F193:F197)</f>
        <v>0</v>
      </c>
      <c r="G198" s="136">
        <f>SUM(G193:G197)</f>
        <v>5000</v>
      </c>
      <c r="H198" s="114"/>
    </row>
    <row r="199" spans="1:8" ht="15" customHeight="1" x14ac:dyDescent="0.2">
      <c r="A199" s="519" t="s">
        <v>70</v>
      </c>
      <c r="B199" s="520" t="s">
        <v>82</v>
      </c>
      <c r="C199" s="132" t="s">
        <v>11</v>
      </c>
      <c r="D199" s="133">
        <f>SUM(E199:G199)</f>
        <v>0</v>
      </c>
      <c r="E199" s="127">
        <v>0</v>
      </c>
      <c r="F199" s="127">
        <v>0</v>
      </c>
      <c r="G199" s="127">
        <v>0</v>
      </c>
      <c r="H199" s="114"/>
    </row>
    <row r="200" spans="1:8" ht="15" customHeight="1" x14ac:dyDescent="0.2">
      <c r="A200" s="519"/>
      <c r="B200" s="520"/>
      <c r="C200" s="132" t="s">
        <v>0</v>
      </c>
      <c r="D200" s="133">
        <f t="shared" ref="D200:D203" si="41">SUM(E200:G200)</f>
        <v>0</v>
      </c>
      <c r="E200" s="127">
        <v>0</v>
      </c>
      <c r="F200" s="127">
        <v>0</v>
      </c>
      <c r="G200" s="127">
        <v>0</v>
      </c>
      <c r="H200" s="114"/>
    </row>
    <row r="201" spans="1:8" ht="15" customHeight="1" x14ac:dyDescent="0.2">
      <c r="A201" s="519"/>
      <c r="B201" s="520"/>
      <c r="C201" s="134" t="s">
        <v>32</v>
      </c>
      <c r="D201" s="133">
        <f t="shared" si="41"/>
        <v>0</v>
      </c>
      <c r="E201" s="127">
        <v>0</v>
      </c>
      <c r="F201" s="127">
        <v>0</v>
      </c>
      <c r="G201" s="133">
        <v>0</v>
      </c>
      <c r="H201" s="114"/>
    </row>
    <row r="202" spans="1:8" ht="15" customHeight="1" x14ac:dyDescent="0.2">
      <c r="A202" s="519"/>
      <c r="B202" s="520"/>
      <c r="C202" s="134" t="s">
        <v>10</v>
      </c>
      <c r="D202" s="133">
        <f t="shared" si="41"/>
        <v>0</v>
      </c>
      <c r="E202" s="127">
        <v>0</v>
      </c>
      <c r="F202" s="127">
        <f>5%*F201</f>
        <v>0</v>
      </c>
      <c r="G202" s="127">
        <f>5%*G201</f>
        <v>0</v>
      </c>
      <c r="H202" s="114"/>
    </row>
    <row r="203" spans="1:8" ht="15" customHeight="1" x14ac:dyDescent="0.2">
      <c r="A203" s="519"/>
      <c r="B203" s="520"/>
      <c r="C203" s="134" t="s">
        <v>1</v>
      </c>
      <c r="D203" s="133">
        <f t="shared" si="41"/>
        <v>0</v>
      </c>
      <c r="E203" s="127">
        <v>0</v>
      </c>
      <c r="F203" s="127">
        <v>0</v>
      </c>
      <c r="G203" s="127">
        <v>0</v>
      </c>
      <c r="H203" s="114"/>
    </row>
    <row r="204" spans="1:8" ht="15" customHeight="1" x14ac:dyDescent="0.2">
      <c r="A204" s="519"/>
      <c r="B204" s="520"/>
      <c r="C204" s="135" t="s">
        <v>9</v>
      </c>
      <c r="D204" s="136">
        <f>SUM(D199:D203)</f>
        <v>0</v>
      </c>
      <c r="E204" s="136">
        <f>SUM(E199:E203)</f>
        <v>0</v>
      </c>
      <c r="F204" s="136">
        <f t="shared" ref="F204:G204" si="42">SUM(F199:F203)</f>
        <v>0</v>
      </c>
      <c r="G204" s="136">
        <f t="shared" si="42"/>
        <v>0</v>
      </c>
      <c r="H204" s="114"/>
    </row>
    <row r="205" spans="1:8" ht="15" customHeight="1" x14ac:dyDescent="0.2">
      <c r="A205" s="519" t="s">
        <v>71</v>
      </c>
      <c r="B205" s="520" t="s">
        <v>83</v>
      </c>
      <c r="C205" s="132" t="s">
        <v>11</v>
      </c>
      <c r="D205" s="133">
        <f>SUM(E205:G205)</f>
        <v>15000</v>
      </c>
      <c r="E205" s="127">
        <v>0</v>
      </c>
      <c r="F205" s="127">
        <v>15000</v>
      </c>
      <c r="G205" s="127">
        <v>0</v>
      </c>
      <c r="H205" s="114"/>
    </row>
    <row r="206" spans="1:8" ht="15" customHeight="1" x14ac:dyDescent="0.2">
      <c r="A206" s="519"/>
      <c r="B206" s="520"/>
      <c r="C206" s="132" t="s">
        <v>0</v>
      </c>
      <c r="D206" s="133">
        <f t="shared" ref="D206:D209" si="43">SUM(E206:G206)</f>
        <v>70000</v>
      </c>
      <c r="E206" s="127">
        <v>0</v>
      </c>
      <c r="F206" s="127">
        <v>70000</v>
      </c>
      <c r="G206" s="127">
        <v>0</v>
      </c>
      <c r="H206" s="114"/>
    </row>
    <row r="207" spans="1:8" ht="15" customHeight="1" x14ac:dyDescent="0.2">
      <c r="A207" s="519"/>
      <c r="B207" s="520"/>
      <c r="C207" s="134" t="s">
        <v>32</v>
      </c>
      <c r="D207" s="133">
        <f t="shared" si="43"/>
        <v>0</v>
      </c>
      <c r="E207" s="127">
        <v>0</v>
      </c>
      <c r="F207" s="127">
        <v>0</v>
      </c>
      <c r="G207" s="133">
        <v>0</v>
      </c>
      <c r="H207" s="114"/>
    </row>
    <row r="208" spans="1:8" ht="15" customHeight="1" x14ac:dyDescent="0.2">
      <c r="A208" s="519"/>
      <c r="B208" s="520"/>
      <c r="C208" s="134" t="s">
        <v>10</v>
      </c>
      <c r="D208" s="133">
        <f t="shared" si="43"/>
        <v>0</v>
      </c>
      <c r="E208" s="127">
        <v>0</v>
      </c>
      <c r="F208" s="127">
        <f>5%*F207</f>
        <v>0</v>
      </c>
      <c r="G208" s="127">
        <f>5%*G207</f>
        <v>0</v>
      </c>
      <c r="H208" s="114"/>
    </row>
    <row r="209" spans="1:8" ht="15" customHeight="1" x14ac:dyDescent="0.2">
      <c r="A209" s="519"/>
      <c r="B209" s="520"/>
      <c r="C209" s="134" t="s">
        <v>1</v>
      </c>
      <c r="D209" s="133">
        <f t="shared" si="43"/>
        <v>5000</v>
      </c>
      <c r="E209" s="127">
        <v>0</v>
      </c>
      <c r="F209" s="127">
        <v>0</v>
      </c>
      <c r="G209" s="127">
        <v>5000</v>
      </c>
      <c r="H209" s="114"/>
    </row>
    <row r="210" spans="1:8" ht="15" customHeight="1" x14ac:dyDescent="0.2">
      <c r="A210" s="519"/>
      <c r="B210" s="520"/>
      <c r="C210" s="135" t="s">
        <v>9</v>
      </c>
      <c r="D210" s="136">
        <f>SUM(D205:D209)</f>
        <v>90000</v>
      </c>
      <c r="E210" s="136">
        <f>SUM(E205:E209)</f>
        <v>0</v>
      </c>
      <c r="F210" s="136">
        <f t="shared" ref="F210:G210" si="44">SUM(F205:F209)</f>
        <v>85000</v>
      </c>
      <c r="G210" s="136">
        <f t="shared" si="44"/>
        <v>5000</v>
      </c>
      <c r="H210" s="114"/>
    </row>
    <row r="211" spans="1:8" ht="15" customHeight="1" x14ac:dyDescent="0.2">
      <c r="A211" s="519" t="s">
        <v>137</v>
      </c>
      <c r="B211" s="520" t="s">
        <v>88</v>
      </c>
      <c r="C211" s="132" t="s">
        <v>11</v>
      </c>
      <c r="D211" s="133">
        <f>SUM(E211:G211)</f>
        <v>0</v>
      </c>
      <c r="E211" s="127">
        <v>0</v>
      </c>
      <c r="F211" s="127">
        <v>0</v>
      </c>
      <c r="G211" s="127">
        <v>0</v>
      </c>
      <c r="H211" s="114"/>
    </row>
    <row r="212" spans="1:8" ht="15" customHeight="1" x14ac:dyDescent="0.2">
      <c r="A212" s="519"/>
      <c r="B212" s="520"/>
      <c r="C212" s="132" t="s">
        <v>0</v>
      </c>
      <c r="D212" s="133">
        <f t="shared" ref="D212:D215" si="45">SUM(E212:G212)</f>
        <v>0</v>
      </c>
      <c r="E212" s="127">
        <v>0</v>
      </c>
      <c r="F212" s="127">
        <v>0</v>
      </c>
      <c r="G212" s="127">
        <v>0</v>
      </c>
      <c r="H212" s="114"/>
    </row>
    <row r="213" spans="1:8" ht="15" customHeight="1" x14ac:dyDescent="0.2">
      <c r="A213" s="519"/>
      <c r="B213" s="520"/>
      <c r="C213" s="134" t="s">
        <v>32</v>
      </c>
      <c r="D213" s="133">
        <f t="shared" si="45"/>
        <v>0</v>
      </c>
      <c r="E213" s="127">
        <v>0</v>
      </c>
      <c r="F213" s="127">
        <v>0</v>
      </c>
      <c r="G213" s="133">
        <v>0</v>
      </c>
      <c r="H213" s="114"/>
    </row>
    <row r="214" spans="1:8" ht="15" customHeight="1" x14ac:dyDescent="0.2">
      <c r="A214" s="519"/>
      <c r="B214" s="520"/>
      <c r="C214" s="134" t="s">
        <v>10</v>
      </c>
      <c r="D214" s="133">
        <f t="shared" si="45"/>
        <v>0</v>
      </c>
      <c r="E214" s="127">
        <v>0</v>
      </c>
      <c r="F214" s="127">
        <f>5%*F213</f>
        <v>0</v>
      </c>
      <c r="G214" s="127">
        <f>5%*G213</f>
        <v>0</v>
      </c>
      <c r="H214" s="114"/>
    </row>
    <row r="215" spans="1:8" ht="15" customHeight="1" x14ac:dyDescent="0.2">
      <c r="A215" s="519"/>
      <c r="B215" s="520"/>
      <c r="C215" s="134" t="s">
        <v>1</v>
      </c>
      <c r="D215" s="133">
        <f t="shared" si="45"/>
        <v>0</v>
      </c>
      <c r="E215" s="127">
        <v>0</v>
      </c>
      <c r="F215" s="127">
        <v>0</v>
      </c>
      <c r="G215" s="127">
        <v>0</v>
      </c>
      <c r="H215" s="114"/>
    </row>
    <row r="216" spans="1:8" ht="15" customHeight="1" x14ac:dyDescent="0.2">
      <c r="A216" s="519"/>
      <c r="B216" s="520"/>
      <c r="C216" s="135" t="s">
        <v>9</v>
      </c>
      <c r="D216" s="136">
        <f>SUM(D211:D215)</f>
        <v>0</v>
      </c>
      <c r="E216" s="136">
        <f>SUM(E211:E215)</f>
        <v>0</v>
      </c>
      <c r="F216" s="136">
        <f>SUM(F211:F215)</f>
        <v>0</v>
      </c>
      <c r="G216" s="136">
        <f>SUM(G211:G215)</f>
        <v>0</v>
      </c>
      <c r="H216" s="114"/>
    </row>
    <row r="217" spans="1:8" ht="15" customHeight="1" x14ac:dyDescent="0.2">
      <c r="A217" s="519" t="s">
        <v>138</v>
      </c>
      <c r="B217" s="520" t="s">
        <v>84</v>
      </c>
      <c r="C217" s="132" t="s">
        <v>11</v>
      </c>
      <c r="D217" s="133">
        <f>SUM(E217:G217)</f>
        <v>10000</v>
      </c>
      <c r="E217" s="127">
        <v>0</v>
      </c>
      <c r="F217" s="127">
        <v>10000</v>
      </c>
      <c r="G217" s="127">
        <v>0</v>
      </c>
      <c r="H217" s="114"/>
    </row>
    <row r="218" spans="1:8" ht="15" customHeight="1" x14ac:dyDescent="0.2">
      <c r="A218" s="519"/>
      <c r="B218" s="520"/>
      <c r="C218" s="132" t="s">
        <v>0</v>
      </c>
      <c r="D218" s="133">
        <f t="shared" ref="D218:D221" si="46">SUM(E218:G218)</f>
        <v>50000</v>
      </c>
      <c r="E218" s="127">
        <v>0</v>
      </c>
      <c r="F218" s="127">
        <v>50000</v>
      </c>
      <c r="G218" s="127">
        <v>0</v>
      </c>
      <c r="H218" s="114"/>
    </row>
    <row r="219" spans="1:8" ht="15" customHeight="1" x14ac:dyDescent="0.2">
      <c r="A219" s="519"/>
      <c r="B219" s="520"/>
      <c r="C219" s="134" t="s">
        <v>32</v>
      </c>
      <c r="D219" s="133">
        <f t="shared" si="46"/>
        <v>0</v>
      </c>
      <c r="E219" s="127">
        <v>0</v>
      </c>
      <c r="F219" s="127">
        <v>0</v>
      </c>
      <c r="G219" s="133">
        <v>0</v>
      </c>
      <c r="H219" s="114"/>
    </row>
    <row r="220" spans="1:8" ht="15" customHeight="1" x14ac:dyDescent="0.2">
      <c r="A220" s="519"/>
      <c r="B220" s="520"/>
      <c r="C220" s="134" t="s">
        <v>10</v>
      </c>
      <c r="D220" s="133">
        <f t="shared" si="46"/>
        <v>0</v>
      </c>
      <c r="E220" s="127">
        <v>0</v>
      </c>
      <c r="F220" s="127">
        <f>5%*F219</f>
        <v>0</v>
      </c>
      <c r="G220" s="127">
        <f>5%*G219</f>
        <v>0</v>
      </c>
      <c r="H220" s="114"/>
    </row>
    <row r="221" spans="1:8" ht="15" customHeight="1" x14ac:dyDescent="0.2">
      <c r="A221" s="519"/>
      <c r="B221" s="520"/>
      <c r="C221" s="134" t="s">
        <v>1</v>
      </c>
      <c r="D221" s="133">
        <f t="shared" si="46"/>
        <v>0</v>
      </c>
      <c r="E221" s="127">
        <v>0</v>
      </c>
      <c r="F221" s="127">
        <v>0</v>
      </c>
      <c r="G221" s="127">
        <v>0</v>
      </c>
      <c r="H221" s="114"/>
    </row>
    <row r="222" spans="1:8" ht="15" customHeight="1" x14ac:dyDescent="0.2">
      <c r="A222" s="519"/>
      <c r="B222" s="520"/>
      <c r="C222" s="135" t="s">
        <v>9</v>
      </c>
      <c r="D222" s="136">
        <f>SUM(D217:D221)</f>
        <v>60000</v>
      </c>
      <c r="E222" s="136">
        <f>SUM(E217:E221)</f>
        <v>0</v>
      </c>
      <c r="F222" s="136">
        <f t="shared" ref="F222:G222" si="47">SUM(F217:F221)</f>
        <v>60000</v>
      </c>
      <c r="G222" s="136">
        <f t="shared" si="47"/>
        <v>0</v>
      </c>
      <c r="H222" s="114"/>
    </row>
    <row r="223" spans="1:8" ht="15" customHeight="1" x14ac:dyDescent="0.2">
      <c r="A223" s="519" t="s">
        <v>139</v>
      </c>
      <c r="B223" s="520" t="s">
        <v>89</v>
      </c>
      <c r="C223" s="132" t="s">
        <v>11</v>
      </c>
      <c r="D223" s="133">
        <f>SUM(E223:G223)</f>
        <v>0</v>
      </c>
      <c r="E223" s="127">
        <v>0</v>
      </c>
      <c r="F223" s="127">
        <v>0</v>
      </c>
      <c r="G223" s="127">
        <v>0</v>
      </c>
      <c r="H223" s="114"/>
    </row>
    <row r="224" spans="1:8" ht="15" customHeight="1" x14ac:dyDescent="0.2">
      <c r="A224" s="519"/>
      <c r="B224" s="520"/>
      <c r="C224" s="132" t="s">
        <v>0</v>
      </c>
      <c r="D224" s="133">
        <f t="shared" ref="D224:D227" si="48">SUM(E224:G224)</f>
        <v>0</v>
      </c>
      <c r="E224" s="127">
        <v>0</v>
      </c>
      <c r="F224" s="127">
        <v>0</v>
      </c>
      <c r="G224" s="127">
        <v>0</v>
      </c>
      <c r="H224" s="114"/>
    </row>
    <row r="225" spans="1:8" ht="15" customHeight="1" x14ac:dyDescent="0.2">
      <c r="A225" s="519"/>
      <c r="B225" s="520"/>
      <c r="C225" s="134" t="s">
        <v>32</v>
      </c>
      <c r="D225" s="133">
        <f t="shared" si="48"/>
        <v>0</v>
      </c>
      <c r="E225" s="127">
        <v>0</v>
      </c>
      <c r="F225" s="127">
        <v>0</v>
      </c>
      <c r="G225" s="133">
        <v>0</v>
      </c>
      <c r="H225" s="114"/>
    </row>
    <row r="226" spans="1:8" ht="15" customHeight="1" x14ac:dyDescent="0.2">
      <c r="A226" s="519"/>
      <c r="B226" s="520"/>
      <c r="C226" s="134" t="s">
        <v>10</v>
      </c>
      <c r="D226" s="133">
        <f t="shared" si="48"/>
        <v>0</v>
      </c>
      <c r="E226" s="127">
        <v>0</v>
      </c>
      <c r="F226" s="127">
        <f>5%*F225</f>
        <v>0</v>
      </c>
      <c r="G226" s="127">
        <f>5%*G225</f>
        <v>0</v>
      </c>
      <c r="H226" s="114"/>
    </row>
    <row r="227" spans="1:8" ht="15" customHeight="1" x14ac:dyDescent="0.2">
      <c r="A227" s="519"/>
      <c r="B227" s="520"/>
      <c r="C227" s="134" t="s">
        <v>1</v>
      </c>
      <c r="D227" s="133">
        <f t="shared" si="48"/>
        <v>0</v>
      </c>
      <c r="E227" s="127">
        <v>0</v>
      </c>
      <c r="F227" s="127">
        <v>0</v>
      </c>
      <c r="G227" s="127">
        <v>0</v>
      </c>
      <c r="H227" s="114"/>
    </row>
    <row r="228" spans="1:8" ht="15" customHeight="1" x14ac:dyDescent="0.2">
      <c r="A228" s="519"/>
      <c r="B228" s="520"/>
      <c r="C228" s="135" t="s">
        <v>9</v>
      </c>
      <c r="D228" s="136">
        <f>SUM(D223:D227)</f>
        <v>0</v>
      </c>
      <c r="E228" s="136">
        <f>SUM(E223:E227)</f>
        <v>0</v>
      </c>
      <c r="F228" s="136">
        <f t="shared" ref="F228:G228" si="49">SUM(F223:F227)</f>
        <v>0</v>
      </c>
      <c r="G228" s="136">
        <f t="shared" si="49"/>
        <v>0</v>
      </c>
      <c r="H228" s="114"/>
    </row>
    <row r="229" spans="1:8" ht="15" customHeight="1" x14ac:dyDescent="0.2">
      <c r="A229" s="519" t="s">
        <v>140</v>
      </c>
      <c r="B229" s="520" t="s">
        <v>85</v>
      </c>
      <c r="C229" s="132" t="s">
        <v>11</v>
      </c>
      <c r="D229" s="133">
        <f>SUM(E229:G229)</f>
        <v>0</v>
      </c>
      <c r="E229" s="127">
        <v>0</v>
      </c>
      <c r="F229" s="127">
        <v>0</v>
      </c>
      <c r="G229" s="127">
        <v>0</v>
      </c>
      <c r="H229" s="114"/>
    </row>
    <row r="230" spans="1:8" ht="15" customHeight="1" x14ac:dyDescent="0.2">
      <c r="A230" s="519"/>
      <c r="B230" s="520"/>
      <c r="C230" s="132" t="s">
        <v>0</v>
      </c>
      <c r="D230" s="133">
        <f t="shared" ref="D230:D233" si="50">SUM(E230:G230)</f>
        <v>0</v>
      </c>
      <c r="E230" s="127">
        <v>0</v>
      </c>
      <c r="F230" s="127">
        <v>0</v>
      </c>
      <c r="G230" s="127">
        <v>0</v>
      </c>
      <c r="H230" s="114"/>
    </row>
    <row r="231" spans="1:8" ht="15" customHeight="1" x14ac:dyDescent="0.2">
      <c r="A231" s="519"/>
      <c r="B231" s="520"/>
      <c r="C231" s="134" t="s">
        <v>32</v>
      </c>
      <c r="D231" s="133">
        <f t="shared" si="50"/>
        <v>0</v>
      </c>
      <c r="E231" s="127">
        <v>0</v>
      </c>
      <c r="F231" s="127">
        <v>0</v>
      </c>
      <c r="G231" s="133">
        <v>0</v>
      </c>
      <c r="H231" s="114"/>
    </row>
    <row r="232" spans="1:8" ht="15" customHeight="1" x14ac:dyDescent="0.2">
      <c r="A232" s="519"/>
      <c r="B232" s="520"/>
      <c r="C232" s="134" t="s">
        <v>10</v>
      </c>
      <c r="D232" s="133">
        <f t="shared" si="50"/>
        <v>0</v>
      </c>
      <c r="E232" s="127">
        <v>0</v>
      </c>
      <c r="F232" s="127">
        <f>5%*F231</f>
        <v>0</v>
      </c>
      <c r="G232" s="127">
        <f>5%*G231</f>
        <v>0</v>
      </c>
      <c r="H232" s="114"/>
    </row>
    <row r="233" spans="1:8" ht="15" customHeight="1" x14ac:dyDescent="0.2">
      <c r="A233" s="519"/>
      <c r="B233" s="520"/>
      <c r="C233" s="134" t="s">
        <v>1</v>
      </c>
      <c r="D233" s="133">
        <f t="shared" si="50"/>
        <v>0</v>
      </c>
      <c r="E233" s="127">
        <v>0</v>
      </c>
      <c r="F233" s="127">
        <v>0</v>
      </c>
      <c r="G233" s="127">
        <v>0</v>
      </c>
      <c r="H233" s="114"/>
    </row>
    <row r="234" spans="1:8" ht="15" customHeight="1" x14ac:dyDescent="0.2">
      <c r="A234" s="519"/>
      <c r="B234" s="520"/>
      <c r="C234" s="135" t="s">
        <v>9</v>
      </c>
      <c r="D234" s="136">
        <f>SUM(D229:D233)</f>
        <v>0</v>
      </c>
      <c r="E234" s="136">
        <f>SUM(E229:E233)</f>
        <v>0</v>
      </c>
      <c r="F234" s="136">
        <f t="shared" ref="F234:G234" si="51">SUM(F229:F233)</f>
        <v>0</v>
      </c>
      <c r="G234" s="136">
        <f t="shared" si="51"/>
        <v>0</v>
      </c>
      <c r="H234" s="114"/>
    </row>
    <row r="235" spans="1:8" ht="15" customHeight="1" x14ac:dyDescent="0.2">
      <c r="A235" s="519" t="s">
        <v>141</v>
      </c>
      <c r="B235" s="520" t="s">
        <v>90</v>
      </c>
      <c r="C235" s="132" t="s">
        <v>11</v>
      </c>
      <c r="D235" s="133">
        <f>SUM(E235:G235)</f>
        <v>0</v>
      </c>
      <c r="E235" s="127">
        <v>0</v>
      </c>
      <c r="F235" s="127">
        <v>0</v>
      </c>
      <c r="G235" s="127">
        <v>0</v>
      </c>
      <c r="H235" s="114"/>
    </row>
    <row r="236" spans="1:8" ht="15" customHeight="1" x14ac:dyDescent="0.2">
      <c r="A236" s="519"/>
      <c r="B236" s="520"/>
      <c r="C236" s="132" t="s">
        <v>0</v>
      </c>
      <c r="D236" s="133">
        <f t="shared" ref="D236:D239" si="52">SUM(E236:G236)</f>
        <v>0</v>
      </c>
      <c r="E236" s="127">
        <v>0</v>
      </c>
      <c r="F236" s="127">
        <v>0</v>
      </c>
      <c r="G236" s="127">
        <v>0</v>
      </c>
      <c r="H236" s="114"/>
    </row>
    <row r="237" spans="1:8" ht="15" customHeight="1" x14ac:dyDescent="0.2">
      <c r="A237" s="519"/>
      <c r="B237" s="520"/>
      <c r="C237" s="134" t="s">
        <v>32</v>
      </c>
      <c r="D237" s="133">
        <f t="shared" si="52"/>
        <v>0</v>
      </c>
      <c r="E237" s="127">
        <v>0</v>
      </c>
      <c r="F237" s="127">
        <v>0</v>
      </c>
      <c r="G237" s="133">
        <v>0</v>
      </c>
      <c r="H237" s="114"/>
    </row>
    <row r="238" spans="1:8" ht="15" customHeight="1" x14ac:dyDescent="0.2">
      <c r="A238" s="519"/>
      <c r="B238" s="520"/>
      <c r="C238" s="134" t="s">
        <v>10</v>
      </c>
      <c r="D238" s="133">
        <f t="shared" si="52"/>
        <v>0</v>
      </c>
      <c r="E238" s="127">
        <v>0</v>
      </c>
      <c r="F238" s="127">
        <f>5%*F237</f>
        <v>0</v>
      </c>
      <c r="G238" s="127">
        <f>5%*G237</f>
        <v>0</v>
      </c>
      <c r="H238" s="114"/>
    </row>
    <row r="239" spans="1:8" ht="15" customHeight="1" x14ac:dyDescent="0.2">
      <c r="A239" s="519"/>
      <c r="B239" s="520"/>
      <c r="C239" s="134" t="s">
        <v>1</v>
      </c>
      <c r="D239" s="133">
        <f t="shared" si="52"/>
        <v>0</v>
      </c>
      <c r="E239" s="127">
        <v>0</v>
      </c>
      <c r="F239" s="127">
        <v>0</v>
      </c>
      <c r="G239" s="127">
        <v>0</v>
      </c>
      <c r="H239" s="114"/>
    </row>
    <row r="240" spans="1:8" ht="15" customHeight="1" x14ac:dyDescent="0.2">
      <c r="A240" s="519"/>
      <c r="B240" s="520"/>
      <c r="C240" s="135" t="s">
        <v>9</v>
      </c>
      <c r="D240" s="136">
        <f>SUM(D235:D239)</f>
        <v>0</v>
      </c>
      <c r="E240" s="136">
        <f>SUM(E235:E239)</f>
        <v>0</v>
      </c>
      <c r="F240" s="136">
        <f>SUM(F235:F239)</f>
        <v>0</v>
      </c>
      <c r="G240" s="136">
        <f>SUM(G235:G239)</f>
        <v>0</v>
      </c>
      <c r="H240" s="114"/>
    </row>
    <row r="241" spans="1:8" ht="15" customHeight="1" x14ac:dyDescent="0.2">
      <c r="A241" s="519" t="s">
        <v>142</v>
      </c>
      <c r="B241" s="520" t="s">
        <v>91</v>
      </c>
      <c r="C241" s="132" t="s">
        <v>11</v>
      </c>
      <c r="D241" s="133">
        <f>SUM(E241:G241)</f>
        <v>0</v>
      </c>
      <c r="E241" s="133">
        <f>G241+H241+I241</f>
        <v>0</v>
      </c>
      <c r="F241" s="127">
        <v>0</v>
      </c>
      <c r="G241" s="127">
        <v>0</v>
      </c>
      <c r="H241" s="114"/>
    </row>
    <row r="242" spans="1:8" ht="15" customHeight="1" x14ac:dyDescent="0.2">
      <c r="A242" s="519"/>
      <c r="B242" s="520"/>
      <c r="C242" s="132" t="s">
        <v>0</v>
      </c>
      <c r="D242" s="133">
        <f t="shared" ref="D242:D245" si="53">SUM(E242:G242)</f>
        <v>0</v>
      </c>
      <c r="E242" s="127">
        <v>0</v>
      </c>
      <c r="F242" s="127">
        <v>0</v>
      </c>
      <c r="G242" s="127">
        <v>0</v>
      </c>
      <c r="H242" s="114"/>
    </row>
    <row r="243" spans="1:8" ht="15" customHeight="1" x14ac:dyDescent="0.2">
      <c r="A243" s="519"/>
      <c r="B243" s="520"/>
      <c r="C243" s="134" t="s">
        <v>32</v>
      </c>
      <c r="D243" s="133">
        <f t="shared" si="53"/>
        <v>0</v>
      </c>
      <c r="E243" s="127">
        <v>0</v>
      </c>
      <c r="F243" s="127">
        <v>0</v>
      </c>
      <c r="G243" s="133">
        <v>0</v>
      </c>
      <c r="H243" s="114"/>
    </row>
    <row r="244" spans="1:8" ht="15" customHeight="1" x14ac:dyDescent="0.2">
      <c r="A244" s="519"/>
      <c r="B244" s="520"/>
      <c r="C244" s="134" t="s">
        <v>10</v>
      </c>
      <c r="D244" s="133">
        <f t="shared" si="53"/>
        <v>0</v>
      </c>
      <c r="E244" s="127">
        <v>0</v>
      </c>
      <c r="F244" s="127">
        <f>5%*F243</f>
        <v>0</v>
      </c>
      <c r="G244" s="127">
        <f>5%*G243</f>
        <v>0</v>
      </c>
      <c r="H244" s="114"/>
    </row>
    <row r="245" spans="1:8" ht="15" customHeight="1" x14ac:dyDescent="0.2">
      <c r="A245" s="519"/>
      <c r="B245" s="520"/>
      <c r="C245" s="134" t="s">
        <v>1</v>
      </c>
      <c r="D245" s="133">
        <f t="shared" si="53"/>
        <v>0</v>
      </c>
      <c r="E245" s="127">
        <v>0</v>
      </c>
      <c r="F245" s="127">
        <v>0</v>
      </c>
      <c r="G245" s="127">
        <v>0</v>
      </c>
      <c r="H245" s="114"/>
    </row>
    <row r="246" spans="1:8" ht="15" customHeight="1" x14ac:dyDescent="0.2">
      <c r="A246" s="519"/>
      <c r="B246" s="520"/>
      <c r="C246" s="135" t="s">
        <v>9</v>
      </c>
      <c r="D246" s="136">
        <f>SUM(D241:D245)</f>
        <v>0</v>
      </c>
      <c r="E246" s="136">
        <f>SUM(E241:E245)</f>
        <v>0</v>
      </c>
      <c r="F246" s="136">
        <f>SUM(F241:F245)</f>
        <v>0</v>
      </c>
      <c r="G246" s="136">
        <f>SUM(G241:G245)</f>
        <v>0</v>
      </c>
      <c r="H246" s="114"/>
    </row>
    <row r="247" spans="1:8" ht="15" customHeight="1" x14ac:dyDescent="0.2">
      <c r="A247" s="519" t="s">
        <v>143</v>
      </c>
      <c r="B247" s="520" t="s">
        <v>92</v>
      </c>
      <c r="C247" s="132" t="s">
        <v>11</v>
      </c>
      <c r="D247" s="133">
        <f>SUM(E247:G247)</f>
        <v>0</v>
      </c>
      <c r="E247" s="127">
        <v>0</v>
      </c>
      <c r="F247" s="127">
        <v>0</v>
      </c>
      <c r="G247" s="127">
        <v>0</v>
      </c>
      <c r="H247" s="114"/>
    </row>
    <row r="248" spans="1:8" ht="15" customHeight="1" x14ac:dyDescent="0.2">
      <c r="A248" s="519"/>
      <c r="B248" s="520"/>
      <c r="C248" s="132" t="s">
        <v>0</v>
      </c>
      <c r="D248" s="133">
        <f t="shared" ref="D248:D251" si="54">SUM(E248:G248)</f>
        <v>0</v>
      </c>
      <c r="E248" s="127">
        <v>0</v>
      </c>
      <c r="F248" s="127">
        <v>0</v>
      </c>
      <c r="G248" s="127">
        <v>0</v>
      </c>
      <c r="H248" s="114"/>
    </row>
    <row r="249" spans="1:8" ht="15" customHeight="1" x14ac:dyDescent="0.2">
      <c r="A249" s="519"/>
      <c r="B249" s="520"/>
      <c r="C249" s="134" t="s">
        <v>32</v>
      </c>
      <c r="D249" s="133">
        <f t="shared" si="54"/>
        <v>0</v>
      </c>
      <c r="E249" s="127">
        <v>0</v>
      </c>
      <c r="F249" s="127">
        <v>0</v>
      </c>
      <c r="G249" s="133">
        <v>0</v>
      </c>
      <c r="H249" s="114"/>
    </row>
    <row r="250" spans="1:8" ht="15" customHeight="1" x14ac:dyDescent="0.2">
      <c r="A250" s="519"/>
      <c r="B250" s="520"/>
      <c r="C250" s="134" t="s">
        <v>10</v>
      </c>
      <c r="D250" s="133">
        <f t="shared" si="54"/>
        <v>0</v>
      </c>
      <c r="E250" s="127">
        <v>0</v>
      </c>
      <c r="F250" s="127">
        <f>5%*F249</f>
        <v>0</v>
      </c>
      <c r="G250" s="127">
        <f>5%*G249</f>
        <v>0</v>
      </c>
      <c r="H250" s="114"/>
    </row>
    <row r="251" spans="1:8" ht="15" customHeight="1" x14ac:dyDescent="0.2">
      <c r="A251" s="519"/>
      <c r="B251" s="520"/>
      <c r="C251" s="134" t="s">
        <v>1</v>
      </c>
      <c r="D251" s="133">
        <f t="shared" si="54"/>
        <v>0</v>
      </c>
      <c r="E251" s="127">
        <v>0</v>
      </c>
      <c r="F251" s="127">
        <v>0</v>
      </c>
      <c r="G251" s="127">
        <v>0</v>
      </c>
      <c r="H251" s="114"/>
    </row>
    <row r="252" spans="1:8" ht="15" customHeight="1" x14ac:dyDescent="0.2">
      <c r="A252" s="519"/>
      <c r="B252" s="520"/>
      <c r="C252" s="135" t="s">
        <v>9</v>
      </c>
      <c r="D252" s="136">
        <f>SUM(D247:D251)</f>
        <v>0</v>
      </c>
      <c r="E252" s="136">
        <f>SUM(E247:E251)</f>
        <v>0</v>
      </c>
      <c r="F252" s="136">
        <f>SUM(F247:F251)</f>
        <v>0</v>
      </c>
      <c r="G252" s="136">
        <f>SUM(G247:G251)</f>
        <v>0</v>
      </c>
      <c r="H252" s="114"/>
    </row>
    <row r="253" spans="1:8" ht="15" customHeight="1" x14ac:dyDescent="0.2">
      <c r="A253" s="519" t="s">
        <v>144</v>
      </c>
      <c r="B253" s="520" t="s">
        <v>93</v>
      </c>
      <c r="C253" s="132" t="s">
        <v>11</v>
      </c>
      <c r="D253" s="133">
        <f>SUM(E253:G253)</f>
        <v>0</v>
      </c>
      <c r="E253" s="127">
        <v>0</v>
      </c>
      <c r="F253" s="127">
        <v>0</v>
      </c>
      <c r="G253" s="127">
        <v>0</v>
      </c>
      <c r="H253" s="114"/>
    </row>
    <row r="254" spans="1:8" ht="15" customHeight="1" x14ac:dyDescent="0.2">
      <c r="A254" s="519"/>
      <c r="B254" s="520"/>
      <c r="C254" s="132" t="s">
        <v>0</v>
      </c>
      <c r="D254" s="133">
        <f t="shared" ref="D254:D257" si="55">SUM(E254:G254)</f>
        <v>0</v>
      </c>
      <c r="E254" s="127">
        <v>0</v>
      </c>
      <c r="F254" s="127">
        <v>0</v>
      </c>
      <c r="G254" s="127">
        <v>0</v>
      </c>
      <c r="H254" s="114"/>
    </row>
    <row r="255" spans="1:8" ht="15" customHeight="1" x14ac:dyDescent="0.2">
      <c r="A255" s="519"/>
      <c r="B255" s="520"/>
      <c r="C255" s="134" t="s">
        <v>32</v>
      </c>
      <c r="D255" s="133">
        <f t="shared" si="55"/>
        <v>0</v>
      </c>
      <c r="E255" s="127">
        <v>0</v>
      </c>
      <c r="F255" s="127">
        <v>0</v>
      </c>
      <c r="G255" s="133">
        <v>0</v>
      </c>
      <c r="H255" s="114"/>
    </row>
    <row r="256" spans="1:8" ht="15" customHeight="1" x14ac:dyDescent="0.2">
      <c r="A256" s="519"/>
      <c r="B256" s="520"/>
      <c r="C256" s="134" t="s">
        <v>10</v>
      </c>
      <c r="D256" s="133">
        <f t="shared" si="55"/>
        <v>0</v>
      </c>
      <c r="E256" s="127">
        <v>0</v>
      </c>
      <c r="F256" s="127">
        <f>5%*F255</f>
        <v>0</v>
      </c>
      <c r="G256" s="127">
        <f>5%*G255</f>
        <v>0</v>
      </c>
      <c r="H256" s="114"/>
    </row>
    <row r="257" spans="1:8" ht="15" customHeight="1" x14ac:dyDescent="0.2">
      <c r="A257" s="519"/>
      <c r="B257" s="520"/>
      <c r="C257" s="134" t="s">
        <v>1</v>
      </c>
      <c r="D257" s="133">
        <f t="shared" si="55"/>
        <v>0</v>
      </c>
      <c r="E257" s="127">
        <v>0</v>
      </c>
      <c r="F257" s="127">
        <v>0</v>
      </c>
      <c r="G257" s="127">
        <v>0</v>
      </c>
      <c r="H257" s="114"/>
    </row>
    <row r="258" spans="1:8" ht="15" customHeight="1" x14ac:dyDescent="0.2">
      <c r="A258" s="519"/>
      <c r="B258" s="520"/>
      <c r="C258" s="135" t="s">
        <v>9</v>
      </c>
      <c r="D258" s="136">
        <f>SUM(D253:D257)</f>
        <v>0</v>
      </c>
      <c r="E258" s="136">
        <f>SUM(E253:E257)</f>
        <v>0</v>
      </c>
      <c r="F258" s="136">
        <f>SUM(F253:F257)</f>
        <v>0</v>
      </c>
      <c r="G258" s="136">
        <f>SUM(G253:G257)</f>
        <v>0</v>
      </c>
      <c r="H258" s="114"/>
    </row>
    <row r="259" spans="1:8" ht="15" customHeight="1" x14ac:dyDescent="0.2">
      <c r="A259" s="519" t="s">
        <v>145</v>
      </c>
      <c r="B259" s="520" t="s">
        <v>96</v>
      </c>
      <c r="C259" s="132" t="s">
        <v>11</v>
      </c>
      <c r="D259" s="133">
        <f>SUM(E259:G259)</f>
        <v>0</v>
      </c>
      <c r="E259" s="127">
        <v>0</v>
      </c>
      <c r="F259" s="127">
        <v>0</v>
      </c>
      <c r="G259" s="127">
        <v>0</v>
      </c>
      <c r="H259" s="137">
        <v>15</v>
      </c>
    </row>
    <row r="260" spans="1:8" ht="15" customHeight="1" x14ac:dyDescent="0.2">
      <c r="A260" s="519"/>
      <c r="B260" s="520"/>
      <c r="C260" s="132" t="s">
        <v>0</v>
      </c>
      <c r="D260" s="133">
        <f t="shared" ref="D260:D264" si="56">SUM(E260:G260)</f>
        <v>0</v>
      </c>
      <c r="E260" s="127">
        <v>0</v>
      </c>
      <c r="F260" s="127">
        <v>0</v>
      </c>
      <c r="G260" s="127">
        <v>0</v>
      </c>
      <c r="H260" s="137">
        <v>30</v>
      </c>
    </row>
    <row r="261" spans="1:8" ht="15" customHeight="1" x14ac:dyDescent="0.2">
      <c r="A261" s="519"/>
      <c r="B261" s="520"/>
      <c r="C261" s="132" t="s">
        <v>98</v>
      </c>
      <c r="D261" s="133">
        <f t="shared" si="56"/>
        <v>50000</v>
      </c>
      <c r="E261" s="127">
        <v>0</v>
      </c>
      <c r="F261" s="127">
        <v>0</v>
      </c>
      <c r="G261" s="127">
        <v>50000</v>
      </c>
      <c r="H261" s="137"/>
    </row>
    <row r="262" spans="1:8" ht="15" customHeight="1" x14ac:dyDescent="0.2">
      <c r="A262" s="519"/>
      <c r="B262" s="520"/>
      <c r="C262" s="134" t="s">
        <v>32</v>
      </c>
      <c r="D262" s="133">
        <f t="shared" si="56"/>
        <v>180000</v>
      </c>
      <c r="E262" s="127">
        <v>0</v>
      </c>
      <c r="F262" s="127">
        <v>0</v>
      </c>
      <c r="G262" s="127">
        <f>H262*300</f>
        <v>180000</v>
      </c>
      <c r="H262" s="137">
        <v>600</v>
      </c>
    </row>
    <row r="263" spans="1:8" ht="15" customHeight="1" x14ac:dyDescent="0.2">
      <c r="A263" s="519"/>
      <c r="B263" s="520"/>
      <c r="C263" s="134" t="s">
        <v>10</v>
      </c>
      <c r="D263" s="133">
        <f t="shared" si="56"/>
        <v>3600</v>
      </c>
      <c r="E263" s="127">
        <v>0</v>
      </c>
      <c r="F263" s="127">
        <v>0</v>
      </c>
      <c r="G263" s="127">
        <f xml:space="preserve"> G262*0.02</f>
        <v>3600</v>
      </c>
      <c r="H263" s="138">
        <v>10</v>
      </c>
    </row>
    <row r="264" spans="1:8" ht="15" customHeight="1" x14ac:dyDescent="0.2">
      <c r="A264" s="519"/>
      <c r="B264" s="520"/>
      <c r="C264" s="134" t="s">
        <v>1</v>
      </c>
      <c r="D264" s="133">
        <f t="shared" si="56"/>
        <v>0</v>
      </c>
      <c r="E264" s="133">
        <v>0</v>
      </c>
      <c r="F264" s="133">
        <v>0</v>
      </c>
      <c r="G264" s="133">
        <v>0</v>
      </c>
      <c r="H264" s="138">
        <v>4</v>
      </c>
    </row>
    <row r="265" spans="1:8" ht="15" customHeight="1" x14ac:dyDescent="0.2">
      <c r="A265" s="519"/>
      <c r="B265" s="520"/>
      <c r="C265" s="135" t="s">
        <v>9</v>
      </c>
      <c r="D265" s="136">
        <f>SUM(D259:D264)</f>
        <v>233600</v>
      </c>
      <c r="E265" s="136">
        <f>SUM(E260:E264)</f>
        <v>0</v>
      </c>
      <c r="F265" s="136">
        <f>SUM(F260:F264)</f>
        <v>0</v>
      </c>
      <c r="G265" s="136">
        <f xml:space="preserve"> SUM(G259:G264)</f>
        <v>233600</v>
      </c>
      <c r="H265" s="137">
        <v>0</v>
      </c>
    </row>
    <row r="266" spans="1:8" ht="15" customHeight="1" x14ac:dyDescent="0.2">
      <c r="A266" s="519" t="s">
        <v>146</v>
      </c>
      <c r="B266" s="520" t="s">
        <v>94</v>
      </c>
      <c r="C266" s="132" t="s">
        <v>11</v>
      </c>
      <c r="D266" s="133">
        <f>SUM(E266:G266)</f>
        <v>0</v>
      </c>
      <c r="E266" s="127">
        <v>0</v>
      </c>
      <c r="F266" s="127">
        <v>0</v>
      </c>
      <c r="G266" s="127">
        <v>0</v>
      </c>
      <c r="H266" s="114"/>
    </row>
    <row r="267" spans="1:8" ht="15" customHeight="1" x14ac:dyDescent="0.2">
      <c r="A267" s="519"/>
      <c r="B267" s="520"/>
      <c r="C267" s="132" t="s">
        <v>0</v>
      </c>
      <c r="D267" s="133">
        <f t="shared" ref="D267:D270" si="57">SUM(E267:G267)</f>
        <v>0</v>
      </c>
      <c r="E267" s="127">
        <v>0</v>
      </c>
      <c r="F267" s="127">
        <v>0</v>
      </c>
      <c r="G267" s="127">
        <v>0</v>
      </c>
      <c r="H267" s="114"/>
    </row>
    <row r="268" spans="1:8" ht="15" customHeight="1" x14ac:dyDescent="0.2">
      <c r="A268" s="519"/>
      <c r="B268" s="520"/>
      <c r="C268" s="134" t="s">
        <v>32</v>
      </c>
      <c r="D268" s="133">
        <f t="shared" si="57"/>
        <v>0</v>
      </c>
      <c r="E268" s="127">
        <v>0</v>
      </c>
      <c r="F268" s="127">
        <v>0</v>
      </c>
      <c r="G268" s="133">
        <v>0</v>
      </c>
      <c r="H268" s="114"/>
    </row>
    <row r="269" spans="1:8" ht="15" customHeight="1" x14ac:dyDescent="0.2">
      <c r="A269" s="519"/>
      <c r="B269" s="520"/>
      <c r="C269" s="134" t="s">
        <v>10</v>
      </c>
      <c r="D269" s="133">
        <f t="shared" si="57"/>
        <v>0</v>
      </c>
      <c r="E269" s="127">
        <v>0</v>
      </c>
      <c r="F269" s="127">
        <f>5%*F268</f>
        <v>0</v>
      </c>
      <c r="G269" s="127">
        <f>5%*G268</f>
        <v>0</v>
      </c>
      <c r="H269" s="114"/>
    </row>
    <row r="270" spans="1:8" ht="15" customHeight="1" x14ac:dyDescent="0.2">
      <c r="A270" s="519"/>
      <c r="B270" s="520"/>
      <c r="C270" s="134" t="s">
        <v>1</v>
      </c>
      <c r="D270" s="133">
        <f t="shared" si="57"/>
        <v>0</v>
      </c>
      <c r="E270" s="127">
        <v>0</v>
      </c>
      <c r="F270" s="127">
        <v>0</v>
      </c>
      <c r="G270" s="127">
        <v>0</v>
      </c>
      <c r="H270" s="114"/>
    </row>
    <row r="271" spans="1:8" ht="15" customHeight="1" x14ac:dyDescent="0.2">
      <c r="A271" s="519"/>
      <c r="B271" s="520"/>
      <c r="C271" s="135" t="s">
        <v>9</v>
      </c>
      <c r="D271" s="136">
        <f>SUM(D266:D270)</f>
        <v>0</v>
      </c>
      <c r="E271" s="136">
        <f>SUM(E266:E270)</f>
        <v>0</v>
      </c>
      <c r="F271" s="136">
        <f>SUM(F266:F270)</f>
        <v>0</v>
      </c>
      <c r="G271" s="136">
        <f>SUM(G266:G270)</f>
        <v>0</v>
      </c>
      <c r="H271" s="114"/>
    </row>
    <row r="272" spans="1:8" ht="15" customHeight="1" x14ac:dyDescent="0.2">
      <c r="A272" s="519" t="s">
        <v>147</v>
      </c>
      <c r="B272" s="520" t="s">
        <v>97</v>
      </c>
      <c r="C272" s="132" t="s">
        <v>11</v>
      </c>
      <c r="D272" s="133">
        <f>SUM(E272:G272)</f>
        <v>0</v>
      </c>
      <c r="E272" s="127">
        <v>0</v>
      </c>
      <c r="F272" s="127">
        <v>0</v>
      </c>
      <c r="G272" s="127">
        <v>0</v>
      </c>
      <c r="H272" s="114"/>
    </row>
    <row r="273" spans="1:9" ht="15" customHeight="1" x14ac:dyDescent="0.2">
      <c r="A273" s="519"/>
      <c r="B273" s="520"/>
      <c r="C273" s="132" t="s">
        <v>0</v>
      </c>
      <c r="D273" s="133">
        <f t="shared" ref="D273:D276" si="58">SUM(E273:G273)</f>
        <v>0</v>
      </c>
      <c r="E273" s="127">
        <v>0</v>
      </c>
      <c r="F273" s="127">
        <v>0</v>
      </c>
      <c r="G273" s="127">
        <v>0</v>
      </c>
      <c r="H273" s="114"/>
    </row>
    <row r="274" spans="1:9" ht="15" customHeight="1" x14ac:dyDescent="0.2">
      <c r="A274" s="519"/>
      <c r="B274" s="520"/>
      <c r="C274" s="134" t="s">
        <v>32</v>
      </c>
      <c r="D274" s="133">
        <f t="shared" si="58"/>
        <v>0</v>
      </c>
      <c r="E274" s="127">
        <v>0</v>
      </c>
      <c r="F274" s="127">
        <v>0</v>
      </c>
      <c r="G274" s="133">
        <v>0</v>
      </c>
      <c r="H274" s="114"/>
    </row>
    <row r="275" spans="1:9" ht="15" customHeight="1" x14ac:dyDescent="0.2">
      <c r="A275" s="519"/>
      <c r="B275" s="520"/>
      <c r="C275" s="134" t="s">
        <v>10</v>
      </c>
      <c r="D275" s="133">
        <f t="shared" si="58"/>
        <v>0</v>
      </c>
      <c r="E275" s="127">
        <v>0</v>
      </c>
      <c r="F275" s="127">
        <f>5%*F274</f>
        <v>0</v>
      </c>
      <c r="G275" s="127">
        <f>5%*G274</f>
        <v>0</v>
      </c>
      <c r="H275" s="114"/>
    </row>
    <row r="276" spans="1:9" ht="15" customHeight="1" x14ac:dyDescent="0.2">
      <c r="A276" s="519"/>
      <c r="B276" s="520"/>
      <c r="C276" s="134" t="s">
        <v>1</v>
      </c>
      <c r="D276" s="133">
        <f t="shared" si="58"/>
        <v>0</v>
      </c>
      <c r="E276" s="127">
        <v>0</v>
      </c>
      <c r="F276" s="127">
        <v>0</v>
      </c>
      <c r="G276" s="127">
        <v>0</v>
      </c>
      <c r="H276" s="114"/>
    </row>
    <row r="277" spans="1:9" ht="15" customHeight="1" x14ac:dyDescent="0.2">
      <c r="A277" s="519"/>
      <c r="B277" s="520"/>
      <c r="C277" s="135" t="s">
        <v>9</v>
      </c>
      <c r="D277" s="136">
        <f>SUM(D272:D276)</f>
        <v>0</v>
      </c>
      <c r="E277" s="136">
        <f>SUM(E272:E276)</f>
        <v>0</v>
      </c>
      <c r="F277" s="136">
        <f>SUM(F272:F276)</f>
        <v>0</v>
      </c>
      <c r="G277" s="136">
        <f>SUM(G272:G276)</f>
        <v>0</v>
      </c>
      <c r="H277" s="114"/>
    </row>
    <row r="278" spans="1:9" ht="15" customHeight="1" x14ac:dyDescent="0.2">
      <c r="A278" s="139" t="s">
        <v>292</v>
      </c>
      <c r="B278" s="140" t="s">
        <v>2</v>
      </c>
      <c r="C278" s="141" t="s">
        <v>182</v>
      </c>
      <c r="D278" s="142">
        <f>SUM(E278:G278)</f>
        <v>80000</v>
      </c>
      <c r="E278" s="143">
        <v>50000</v>
      </c>
      <c r="F278" s="142">
        <v>15000</v>
      </c>
      <c r="G278" s="142">
        <v>15000</v>
      </c>
      <c r="H278" s="114"/>
    </row>
    <row r="279" spans="1:9" ht="15" customHeight="1" x14ac:dyDescent="0.2">
      <c r="A279" s="144"/>
      <c r="B279" s="521" t="s">
        <v>9</v>
      </c>
      <c r="C279" s="522"/>
      <c r="D279" s="145">
        <f>SUM(D278:D278)</f>
        <v>80000</v>
      </c>
      <c r="E279" s="146">
        <f>SUM(E278:E278)</f>
        <v>50000</v>
      </c>
      <c r="F279" s="145">
        <f>SUM(F278:F278)</f>
        <v>15000</v>
      </c>
      <c r="G279" s="145">
        <f>SUM(G278:G278)</f>
        <v>15000</v>
      </c>
      <c r="H279" s="114"/>
    </row>
    <row r="280" spans="1:9" ht="15" customHeight="1" x14ac:dyDescent="0.2">
      <c r="A280" s="113"/>
      <c r="H280" s="114"/>
    </row>
    <row r="281" spans="1:9" ht="15" customHeight="1" x14ac:dyDescent="0.2">
      <c r="A281" s="502"/>
      <c r="B281" s="502"/>
      <c r="C281" s="502"/>
      <c r="D281" s="502"/>
      <c r="E281" s="502"/>
      <c r="F281" s="502"/>
      <c r="G281" s="502"/>
      <c r="H281" s="114"/>
      <c r="I281" s="116"/>
    </row>
    <row r="282" spans="1:9" ht="15" customHeight="1" x14ac:dyDescent="0.2">
      <c r="A282" s="109" t="s">
        <v>149</v>
      </c>
      <c r="B282" s="508" t="s">
        <v>293</v>
      </c>
      <c r="C282" s="508"/>
      <c r="D282" s="508"/>
      <c r="E282" s="508"/>
      <c r="F282" s="508"/>
      <c r="G282" s="508"/>
      <c r="H282" s="114"/>
    </row>
    <row r="283" spans="1:9" ht="15" customHeight="1" x14ac:dyDescent="0.2">
      <c r="A283" s="519" t="s">
        <v>16</v>
      </c>
      <c r="B283" s="520" t="s">
        <v>3</v>
      </c>
      <c r="C283" s="132" t="s">
        <v>0</v>
      </c>
      <c r="D283" s="133">
        <f>SUM(E283:G283)</f>
        <v>25000</v>
      </c>
      <c r="E283" s="127">
        <v>25000</v>
      </c>
      <c r="F283" s="127">
        <v>0</v>
      </c>
      <c r="G283" s="127">
        <v>0</v>
      </c>
      <c r="H283" s="114"/>
    </row>
    <row r="284" spans="1:9" ht="15" customHeight="1" x14ac:dyDescent="0.2">
      <c r="A284" s="519"/>
      <c r="B284" s="520"/>
      <c r="C284" s="134" t="s">
        <v>12</v>
      </c>
      <c r="D284" s="133">
        <f t="shared" ref="D284:D288" si="59">SUM(E284:G284)</f>
        <v>50000</v>
      </c>
      <c r="E284" s="127">
        <v>50000</v>
      </c>
      <c r="F284" s="127">
        <v>0</v>
      </c>
      <c r="G284" s="127">
        <v>0</v>
      </c>
      <c r="H284" s="114"/>
    </row>
    <row r="285" spans="1:9" ht="15" customHeight="1" x14ac:dyDescent="0.2">
      <c r="A285" s="519"/>
      <c r="B285" s="520"/>
      <c r="C285" s="134" t="s">
        <v>226</v>
      </c>
      <c r="D285" s="133">
        <f t="shared" si="59"/>
        <v>21600</v>
      </c>
      <c r="E285" s="127">
        <v>20000</v>
      </c>
      <c r="F285" s="127">
        <v>1600</v>
      </c>
      <c r="G285" s="127">
        <v>0</v>
      </c>
      <c r="H285" s="114"/>
    </row>
    <row r="286" spans="1:9" ht="15" customHeight="1" x14ac:dyDescent="0.2">
      <c r="A286" s="519"/>
      <c r="B286" s="520"/>
      <c r="C286" s="134" t="s">
        <v>227</v>
      </c>
      <c r="D286" s="133">
        <v>160000</v>
      </c>
      <c r="E286" s="127">
        <v>16000</v>
      </c>
      <c r="F286" s="127">
        <v>500</v>
      </c>
      <c r="G286" s="127">
        <v>0</v>
      </c>
      <c r="H286" s="114"/>
    </row>
    <row r="287" spans="1:9" ht="15" customHeight="1" x14ac:dyDescent="0.2">
      <c r="A287" s="519"/>
      <c r="B287" s="520"/>
      <c r="C287" s="134" t="s">
        <v>10</v>
      </c>
      <c r="D287" s="133">
        <f t="shared" si="59"/>
        <v>1000</v>
      </c>
      <c r="E287" s="127">
        <f>E284*2%</f>
        <v>1000</v>
      </c>
      <c r="F287" s="127">
        <v>0</v>
      </c>
      <c r="G287" s="127">
        <v>0</v>
      </c>
      <c r="H287" s="114"/>
    </row>
    <row r="288" spans="1:9" ht="15" customHeight="1" x14ac:dyDescent="0.2">
      <c r="A288" s="519"/>
      <c r="B288" s="520"/>
      <c r="C288" s="134" t="s">
        <v>1</v>
      </c>
      <c r="D288" s="133">
        <f t="shared" si="59"/>
        <v>10000</v>
      </c>
      <c r="E288" s="133">
        <v>0</v>
      </c>
      <c r="F288" s="133">
        <v>5000</v>
      </c>
      <c r="G288" s="133">
        <v>5000</v>
      </c>
      <c r="H288" s="114"/>
    </row>
    <row r="289" spans="1:8" ht="15" customHeight="1" x14ac:dyDescent="0.2">
      <c r="A289" s="519"/>
      <c r="B289" s="520"/>
      <c r="C289" s="147"/>
      <c r="D289" s="148"/>
      <c r="E289" s="148"/>
      <c r="F289" s="148"/>
      <c r="G289" s="148"/>
      <c r="H289" s="114"/>
    </row>
    <row r="290" spans="1:8" ht="15" customHeight="1" x14ac:dyDescent="0.2">
      <c r="A290" s="519"/>
      <c r="B290" s="520"/>
      <c r="C290" s="147"/>
      <c r="D290" s="148"/>
      <c r="E290" s="148"/>
      <c r="F290" s="148"/>
      <c r="G290" s="148"/>
      <c r="H290" s="114"/>
    </row>
    <row r="291" spans="1:8" ht="15" customHeight="1" x14ac:dyDescent="0.2">
      <c r="A291" s="519"/>
      <c r="B291" s="520"/>
      <c r="C291" s="147"/>
      <c r="D291" s="148"/>
      <c r="E291" s="148"/>
      <c r="F291" s="148"/>
      <c r="G291" s="148"/>
      <c r="H291" s="114"/>
    </row>
    <row r="292" spans="1:8" ht="15" customHeight="1" x14ac:dyDescent="0.2">
      <c r="A292" s="519"/>
      <c r="B292" s="520"/>
      <c r="C292" s="147"/>
      <c r="D292" s="148"/>
      <c r="E292" s="148"/>
      <c r="F292" s="148"/>
      <c r="G292" s="148"/>
      <c r="H292" s="114"/>
    </row>
    <row r="293" spans="1:8" ht="15" customHeight="1" x14ac:dyDescent="0.2">
      <c r="A293" s="519"/>
      <c r="B293" s="520"/>
      <c r="C293" s="147"/>
      <c r="D293" s="148"/>
      <c r="E293" s="148"/>
      <c r="F293" s="148"/>
      <c r="G293" s="148"/>
      <c r="H293" s="114"/>
    </row>
    <row r="294" spans="1:8" ht="15" customHeight="1" x14ac:dyDescent="0.2">
      <c r="A294" s="519"/>
      <c r="B294" s="520"/>
      <c r="C294" s="113"/>
      <c r="D294" s="113"/>
      <c r="E294" s="113"/>
      <c r="F294" s="113"/>
      <c r="G294" s="113"/>
      <c r="H294" s="114"/>
    </row>
    <row r="295" spans="1:8" ht="15" customHeight="1" x14ac:dyDescent="0.2">
      <c r="A295" s="519"/>
      <c r="B295" s="520"/>
      <c r="C295" s="113"/>
      <c r="D295" s="113"/>
      <c r="E295" s="113"/>
      <c r="F295" s="113"/>
      <c r="G295" s="113"/>
      <c r="H295" s="114"/>
    </row>
    <row r="296" spans="1:8" ht="15" customHeight="1" x14ac:dyDescent="0.2">
      <c r="A296" s="519"/>
      <c r="B296" s="520"/>
      <c r="C296" s="113"/>
      <c r="D296" s="113"/>
      <c r="E296" s="113"/>
      <c r="F296" s="113"/>
      <c r="G296" s="113"/>
      <c r="H296" s="114"/>
    </row>
    <row r="297" spans="1:8" ht="15" customHeight="1" x14ac:dyDescent="0.2">
      <c r="A297" s="519"/>
      <c r="B297" s="520"/>
      <c r="C297" s="113"/>
      <c r="D297" s="113"/>
      <c r="E297" s="113"/>
      <c r="F297" s="113"/>
      <c r="G297" s="113"/>
      <c r="H297" s="114"/>
    </row>
    <row r="298" spans="1:8" ht="15" customHeight="1" x14ac:dyDescent="0.2">
      <c r="A298" s="519"/>
      <c r="B298" s="520"/>
      <c r="C298" s="113"/>
      <c r="D298" s="113"/>
      <c r="E298" s="113"/>
      <c r="F298" s="113"/>
      <c r="G298" s="113"/>
      <c r="H298" s="114"/>
    </row>
    <row r="299" spans="1:8" ht="15" customHeight="1" x14ac:dyDescent="0.2">
      <c r="A299" s="519"/>
      <c r="B299" s="520"/>
      <c r="C299" s="135" t="s">
        <v>9</v>
      </c>
      <c r="D299" s="136">
        <f>SUM(D283:D288)</f>
        <v>267600</v>
      </c>
      <c r="E299" s="136">
        <f>SUM(E283:E288)</f>
        <v>112000</v>
      </c>
      <c r="F299" s="136">
        <f>SUM(F283:F288)</f>
        <v>7100</v>
      </c>
      <c r="G299" s="136">
        <f>SUM(G283:G288)</f>
        <v>5000</v>
      </c>
      <c r="H299" s="114"/>
    </row>
    <row r="300" spans="1:8" ht="15" customHeight="1" x14ac:dyDescent="0.2">
      <c r="A300" s="519" t="s">
        <v>36</v>
      </c>
      <c r="B300" s="520" t="s">
        <v>4</v>
      </c>
      <c r="C300" s="132" t="s">
        <v>0</v>
      </c>
      <c r="D300" s="133">
        <f>SUM(E300:G300)</f>
        <v>0</v>
      </c>
      <c r="E300" s="127">
        <v>0</v>
      </c>
      <c r="F300" s="127">
        <v>0</v>
      </c>
      <c r="G300" s="127">
        <v>0</v>
      </c>
      <c r="H300" s="114"/>
    </row>
    <row r="301" spans="1:8" ht="15" customHeight="1" x14ac:dyDescent="0.2">
      <c r="A301" s="519"/>
      <c r="B301" s="520"/>
      <c r="C301" s="134" t="s">
        <v>12</v>
      </c>
      <c r="D301" s="133">
        <f t="shared" ref="D301:D303" si="60">SUM(E301:G301)</f>
        <v>0</v>
      </c>
      <c r="E301" s="127">
        <v>0</v>
      </c>
      <c r="F301" s="127">
        <v>0</v>
      </c>
      <c r="G301" s="127">
        <v>0</v>
      </c>
      <c r="H301" s="114"/>
    </row>
    <row r="302" spans="1:8" ht="15" customHeight="1" x14ac:dyDescent="0.2">
      <c r="A302" s="519"/>
      <c r="B302" s="520"/>
      <c r="C302" s="134" t="s">
        <v>10</v>
      </c>
      <c r="D302" s="133">
        <f t="shared" si="60"/>
        <v>0</v>
      </c>
      <c r="E302" s="127">
        <v>0</v>
      </c>
      <c r="F302" s="127">
        <f>F301*5%</f>
        <v>0</v>
      </c>
      <c r="G302" s="127">
        <f>G301*5%</f>
        <v>0</v>
      </c>
      <c r="H302" s="114"/>
    </row>
    <row r="303" spans="1:8" ht="15" customHeight="1" x14ac:dyDescent="0.2">
      <c r="A303" s="519"/>
      <c r="B303" s="520"/>
      <c r="C303" s="134" t="s">
        <v>1</v>
      </c>
      <c r="D303" s="133">
        <f t="shared" si="60"/>
        <v>5000</v>
      </c>
      <c r="E303" s="133">
        <v>0</v>
      </c>
      <c r="F303" s="133">
        <v>0</v>
      </c>
      <c r="G303" s="133">
        <v>5000</v>
      </c>
      <c r="H303" s="114"/>
    </row>
    <row r="304" spans="1:8" ht="15" customHeight="1" x14ac:dyDescent="0.2">
      <c r="A304" s="519"/>
      <c r="B304" s="520"/>
      <c r="C304" s="135" t="s">
        <v>9</v>
      </c>
      <c r="D304" s="136">
        <f>SUM(D300:D303)</f>
        <v>5000</v>
      </c>
      <c r="E304" s="136">
        <f>SUM(E300:E303)</f>
        <v>0</v>
      </c>
      <c r="F304" s="136">
        <f>SUM(F300:F303)</f>
        <v>0</v>
      </c>
      <c r="G304" s="136">
        <f>SUM(G300:G303)</f>
        <v>5000</v>
      </c>
      <c r="H304" s="114"/>
    </row>
    <row r="305" spans="1:9" ht="15" customHeight="1" x14ac:dyDescent="0.2">
      <c r="A305" s="519" t="s">
        <v>20</v>
      </c>
      <c r="B305" s="520" t="s">
        <v>5</v>
      </c>
      <c r="C305" s="132" t="s">
        <v>0</v>
      </c>
      <c r="D305" s="133">
        <f>SUM(E305:G305)</f>
        <v>0</v>
      </c>
      <c r="E305" s="127">
        <v>0</v>
      </c>
      <c r="F305" s="127">
        <v>0</v>
      </c>
      <c r="G305" s="127">
        <v>0</v>
      </c>
      <c r="H305" s="114"/>
    </row>
    <row r="306" spans="1:9" ht="15" customHeight="1" x14ac:dyDescent="0.2">
      <c r="A306" s="519"/>
      <c r="B306" s="520"/>
      <c r="C306" s="134" t="s">
        <v>12</v>
      </c>
      <c r="D306" s="133">
        <f t="shared" ref="D306:D308" si="61">SUM(E306:G306)</f>
        <v>20000</v>
      </c>
      <c r="E306" s="127">
        <v>0</v>
      </c>
      <c r="F306" s="127">
        <v>10000</v>
      </c>
      <c r="G306" s="127">
        <v>10000</v>
      </c>
      <c r="H306" s="114"/>
    </row>
    <row r="307" spans="1:9" ht="15" customHeight="1" x14ac:dyDescent="0.2">
      <c r="A307" s="519"/>
      <c r="B307" s="520"/>
      <c r="C307" s="134" t="s">
        <v>10</v>
      </c>
      <c r="D307" s="133">
        <f t="shared" si="61"/>
        <v>400</v>
      </c>
      <c r="E307" s="127">
        <v>0</v>
      </c>
      <c r="F307" s="127">
        <f>F306*2%</f>
        <v>200</v>
      </c>
      <c r="G307" s="127">
        <f>G306*2%</f>
        <v>200</v>
      </c>
      <c r="H307" s="114"/>
    </row>
    <row r="308" spans="1:9" ht="15" customHeight="1" x14ac:dyDescent="0.2">
      <c r="A308" s="519"/>
      <c r="B308" s="520"/>
      <c r="C308" s="134" t="s">
        <v>1</v>
      </c>
      <c r="D308" s="133">
        <f t="shared" si="61"/>
        <v>5000</v>
      </c>
      <c r="E308" s="133">
        <v>0</v>
      </c>
      <c r="F308" s="133">
        <v>0</v>
      </c>
      <c r="G308" s="133">
        <v>5000</v>
      </c>
      <c r="H308" s="114"/>
    </row>
    <row r="309" spans="1:9" ht="15" customHeight="1" x14ac:dyDescent="0.2">
      <c r="A309" s="519"/>
      <c r="B309" s="520"/>
      <c r="C309" s="135" t="s">
        <v>9</v>
      </c>
      <c r="D309" s="136">
        <f>SUM(D305:D308)</f>
        <v>25400</v>
      </c>
      <c r="E309" s="136">
        <f>SUM(E305:E308)</f>
        <v>0</v>
      </c>
      <c r="F309" s="136">
        <f>SUM(F305:F308)</f>
        <v>10200</v>
      </c>
      <c r="G309" s="136">
        <f>SUM(G305:G308)</f>
        <v>15200</v>
      </c>
      <c r="H309" s="114"/>
    </row>
    <row r="310" spans="1:9" ht="15" customHeight="1" x14ac:dyDescent="0.2">
      <c r="A310" s="519" t="s">
        <v>22</v>
      </c>
      <c r="B310" s="520" t="s">
        <v>6</v>
      </c>
      <c r="C310" s="132" t="s">
        <v>0</v>
      </c>
      <c r="D310" s="133">
        <f>SUM(E310:G310)</f>
        <v>20000</v>
      </c>
      <c r="E310" s="127">
        <v>0</v>
      </c>
      <c r="F310" s="127">
        <v>20000</v>
      </c>
      <c r="G310" s="127">
        <v>0</v>
      </c>
      <c r="H310" s="114"/>
    </row>
    <row r="311" spans="1:9" ht="15" customHeight="1" x14ac:dyDescent="0.2">
      <c r="A311" s="519"/>
      <c r="B311" s="520"/>
      <c r="C311" s="134" t="s">
        <v>12</v>
      </c>
      <c r="D311" s="133">
        <f t="shared" ref="D311:D313" si="62">SUM(E311:G311)</f>
        <v>40000</v>
      </c>
      <c r="E311" s="127">
        <v>0</v>
      </c>
      <c r="F311" s="127">
        <v>30000</v>
      </c>
      <c r="G311" s="127">
        <v>10000</v>
      </c>
      <c r="H311" s="114"/>
    </row>
    <row r="312" spans="1:9" ht="15" customHeight="1" x14ac:dyDescent="0.2">
      <c r="A312" s="519"/>
      <c r="B312" s="520"/>
      <c r="C312" s="134" t="s">
        <v>10</v>
      </c>
      <c r="D312" s="133">
        <f t="shared" si="62"/>
        <v>800</v>
      </c>
      <c r="E312" s="127">
        <v>0</v>
      </c>
      <c r="F312" s="127">
        <f>F311*2%</f>
        <v>600</v>
      </c>
      <c r="G312" s="127">
        <f>G311*2%</f>
        <v>200</v>
      </c>
      <c r="H312" s="114"/>
    </row>
    <row r="313" spans="1:9" ht="15" customHeight="1" x14ac:dyDescent="0.2">
      <c r="A313" s="519"/>
      <c r="B313" s="520"/>
      <c r="C313" s="134" t="s">
        <v>1</v>
      </c>
      <c r="D313" s="133">
        <f t="shared" si="62"/>
        <v>10400</v>
      </c>
      <c r="E313" s="133">
        <v>0</v>
      </c>
      <c r="F313" s="133">
        <v>5000</v>
      </c>
      <c r="G313" s="133">
        <f>ROUND(F313+8%*F313,-2)</f>
        <v>5400</v>
      </c>
      <c r="H313" s="114"/>
    </row>
    <row r="314" spans="1:9" ht="15" customHeight="1" x14ac:dyDescent="0.2">
      <c r="A314" s="519"/>
      <c r="B314" s="520"/>
      <c r="C314" s="135" t="s">
        <v>9</v>
      </c>
      <c r="D314" s="136">
        <f>SUM(D310:D313)</f>
        <v>71200</v>
      </c>
      <c r="E314" s="136">
        <f>SUM(E310:E313)</f>
        <v>0</v>
      </c>
      <c r="F314" s="136">
        <f>SUM(F310:F313)</f>
        <v>55600</v>
      </c>
      <c r="G314" s="136">
        <f>SUM(G310:G313)</f>
        <v>15600</v>
      </c>
      <c r="H314" s="114"/>
    </row>
    <row r="315" spans="1:9" ht="15" customHeight="1" x14ac:dyDescent="0.2">
      <c r="A315" s="502" t="s">
        <v>9</v>
      </c>
      <c r="B315" s="502"/>
      <c r="C315" s="502"/>
      <c r="D315" s="149">
        <f>D314+D309+D304+D299</f>
        <v>369200</v>
      </c>
      <c r="E315" s="149">
        <f>SUM(E299+E304+E314)</f>
        <v>112000</v>
      </c>
      <c r="F315" s="149">
        <f>F314+F309+F304+F299</f>
        <v>72900</v>
      </c>
      <c r="G315" s="149">
        <f>G314+G309+G304+G299</f>
        <v>40800</v>
      </c>
      <c r="H315" s="114" t="s">
        <v>251</v>
      </c>
    </row>
    <row r="316" spans="1:9" ht="15" customHeight="1" x14ac:dyDescent="0.2">
      <c r="A316" s="502"/>
      <c r="B316" s="502"/>
      <c r="C316" s="502"/>
      <c r="D316" s="502"/>
      <c r="E316" s="502"/>
      <c r="F316" s="502"/>
      <c r="G316" s="502"/>
      <c r="H316" s="114"/>
    </row>
    <row r="317" spans="1:9" ht="15" customHeight="1" x14ac:dyDescent="0.2">
      <c r="A317" s="109"/>
      <c r="B317" s="508" t="s">
        <v>152</v>
      </c>
      <c r="C317" s="508"/>
      <c r="D317" s="508"/>
      <c r="E317" s="508"/>
      <c r="F317" s="508"/>
      <c r="G317" s="508"/>
      <c r="H317" s="114"/>
      <c r="I317" s="116"/>
    </row>
    <row r="318" spans="1:9" ht="15" customHeight="1" x14ac:dyDescent="0.2">
      <c r="A318" s="516" t="s">
        <v>16</v>
      </c>
      <c r="B318" s="517" t="s">
        <v>17</v>
      </c>
      <c r="C318" s="150" t="s">
        <v>46</v>
      </c>
      <c r="D318" s="121">
        <f>SUM(E318:G318)</f>
        <v>62000</v>
      </c>
      <c r="E318" s="121">
        <v>62000</v>
      </c>
      <c r="F318" s="121">
        <v>0</v>
      </c>
      <c r="G318" s="121">
        <v>0</v>
      </c>
      <c r="H318" s="114"/>
    </row>
    <row r="319" spans="1:9" ht="15" customHeight="1" x14ac:dyDescent="0.2">
      <c r="A319" s="516"/>
      <c r="B319" s="517"/>
      <c r="C319" s="150" t="s">
        <v>247</v>
      </c>
      <c r="D319" s="121"/>
      <c r="E319" s="121">
        <v>10000</v>
      </c>
      <c r="F319" s="121"/>
      <c r="G319" s="121"/>
      <c r="H319" s="114"/>
    </row>
    <row r="320" spans="1:9" ht="15" customHeight="1" x14ac:dyDescent="0.2">
      <c r="A320" s="516"/>
      <c r="B320" s="517"/>
      <c r="C320" s="150" t="s">
        <v>73</v>
      </c>
      <c r="D320" s="121">
        <f t="shared" ref="D320:D323" si="63">SUM(E320:G320)</f>
        <v>86000</v>
      </c>
      <c r="E320" s="121">
        <v>86000</v>
      </c>
      <c r="F320" s="121">
        <v>0</v>
      </c>
      <c r="G320" s="121">
        <v>0</v>
      </c>
      <c r="H320" s="114"/>
    </row>
    <row r="321" spans="1:8" ht="15" customHeight="1" x14ac:dyDescent="0.2">
      <c r="A321" s="516"/>
      <c r="B321" s="517"/>
      <c r="C321" s="150" t="s">
        <v>72</v>
      </c>
      <c r="D321" s="121">
        <f t="shared" si="63"/>
        <v>86000</v>
      </c>
      <c r="E321" s="121">
        <v>86000</v>
      </c>
      <c r="F321" s="121">
        <v>0</v>
      </c>
      <c r="G321" s="121">
        <v>0</v>
      </c>
      <c r="H321" s="114"/>
    </row>
    <row r="322" spans="1:8" ht="15" customHeight="1" x14ac:dyDescent="0.2">
      <c r="A322" s="516"/>
      <c r="B322" s="517"/>
      <c r="C322" s="150" t="s">
        <v>203</v>
      </c>
      <c r="D322" s="121">
        <f t="shared" si="63"/>
        <v>15000</v>
      </c>
      <c r="E322" s="121">
        <v>15000</v>
      </c>
      <c r="F322" s="121">
        <v>0</v>
      </c>
      <c r="G322" s="121">
        <v>0</v>
      </c>
      <c r="H322" s="114"/>
    </row>
    <row r="323" spans="1:8" ht="15" customHeight="1" x14ac:dyDescent="0.2">
      <c r="A323" s="516"/>
      <c r="B323" s="517"/>
      <c r="C323" s="150" t="s">
        <v>1</v>
      </c>
      <c r="D323" s="121">
        <f t="shared" si="63"/>
        <v>7200</v>
      </c>
      <c r="E323" s="121">
        <v>2200</v>
      </c>
      <c r="F323" s="133">
        <v>2400</v>
      </c>
      <c r="G323" s="133">
        <f t="shared" ref="G323" si="64">ROUND(F323+8%*F323,-2)</f>
        <v>2600</v>
      </c>
      <c r="H323" s="114"/>
    </row>
    <row r="324" spans="1:8" ht="15" customHeight="1" x14ac:dyDescent="0.2">
      <c r="A324" s="516"/>
      <c r="B324" s="517"/>
      <c r="C324" s="151" t="s">
        <v>9</v>
      </c>
      <c r="D324" s="126">
        <f>SUM(D318:D323)</f>
        <v>256200</v>
      </c>
      <c r="E324" s="126">
        <f>SUM(E318:E323)</f>
        <v>261200</v>
      </c>
      <c r="F324" s="126">
        <f>SUM(F318:F323)</f>
        <v>2400</v>
      </c>
      <c r="G324" s="126">
        <f>SUM(G318:G323)</f>
        <v>2600</v>
      </c>
      <c r="H324" s="114"/>
    </row>
    <row r="325" spans="1:8" ht="15" customHeight="1" x14ac:dyDescent="0.2">
      <c r="A325" s="516" t="s">
        <v>36</v>
      </c>
      <c r="B325" s="518" t="s">
        <v>19</v>
      </c>
      <c r="C325" s="152" t="s">
        <v>11</v>
      </c>
      <c r="D325" s="130">
        <f>SUM(E325:G325)</f>
        <v>9000</v>
      </c>
      <c r="E325" s="130">
        <v>9000</v>
      </c>
      <c r="F325" s="121">
        <v>0</v>
      </c>
      <c r="G325" s="121">
        <v>0</v>
      </c>
      <c r="H325" s="114"/>
    </row>
    <row r="326" spans="1:8" ht="15" customHeight="1" x14ac:dyDescent="0.2">
      <c r="A326" s="516"/>
      <c r="B326" s="518"/>
      <c r="C326" s="152" t="s">
        <v>0</v>
      </c>
      <c r="D326" s="130">
        <f t="shared" ref="D326:D330" si="65">SUM(E326:G326)</f>
        <v>75000</v>
      </c>
      <c r="E326" s="130">
        <v>75000</v>
      </c>
      <c r="F326" s="121">
        <v>0</v>
      </c>
      <c r="G326" s="121">
        <v>0</v>
      </c>
      <c r="H326" s="114"/>
    </row>
    <row r="327" spans="1:8" ht="15" customHeight="1" x14ac:dyDescent="0.2">
      <c r="A327" s="516"/>
      <c r="B327" s="518"/>
      <c r="C327" s="152" t="s">
        <v>215</v>
      </c>
      <c r="D327" s="130">
        <f t="shared" si="65"/>
        <v>0</v>
      </c>
      <c r="E327" s="130">
        <v>0</v>
      </c>
      <c r="F327" s="121">
        <v>0</v>
      </c>
      <c r="G327" s="121">
        <v>0</v>
      </c>
      <c r="H327" s="114"/>
    </row>
    <row r="328" spans="1:8" ht="15" customHeight="1" x14ac:dyDescent="0.2">
      <c r="A328" s="516"/>
      <c r="B328" s="518"/>
      <c r="C328" s="152" t="s">
        <v>216</v>
      </c>
      <c r="D328" s="130">
        <f t="shared" si="65"/>
        <v>10000</v>
      </c>
      <c r="E328" s="130">
        <v>10000</v>
      </c>
      <c r="F328" s="121">
        <v>0</v>
      </c>
      <c r="G328" s="121">
        <v>0</v>
      </c>
      <c r="H328" s="114"/>
    </row>
    <row r="329" spans="1:8" ht="15" customHeight="1" x14ac:dyDescent="0.2">
      <c r="A329" s="516"/>
      <c r="B329" s="518"/>
      <c r="C329" s="152" t="s">
        <v>10</v>
      </c>
      <c r="D329" s="130">
        <f t="shared" si="65"/>
        <v>0</v>
      </c>
      <c r="E329" s="130">
        <v>0</v>
      </c>
      <c r="F329" s="121">
        <f xml:space="preserve"> F328*0.02</f>
        <v>0</v>
      </c>
      <c r="G329" s="121">
        <f xml:space="preserve"> G328*0.02</f>
        <v>0</v>
      </c>
      <c r="H329" s="114"/>
    </row>
    <row r="330" spans="1:8" ht="15" customHeight="1" x14ac:dyDescent="0.2">
      <c r="A330" s="516"/>
      <c r="B330" s="518"/>
      <c r="C330" s="152" t="s">
        <v>1</v>
      </c>
      <c r="D330" s="130">
        <f t="shared" si="65"/>
        <v>0</v>
      </c>
      <c r="E330" s="130">
        <v>0</v>
      </c>
      <c r="F330" s="121">
        <v>0</v>
      </c>
      <c r="G330" s="121">
        <f>ROUND(F330+8%*F330,-2)</f>
        <v>0</v>
      </c>
      <c r="H330" s="114"/>
    </row>
    <row r="331" spans="1:8" ht="15" customHeight="1" x14ac:dyDescent="0.2">
      <c r="A331" s="516"/>
      <c r="B331" s="518"/>
      <c r="C331" s="153" t="s">
        <v>9</v>
      </c>
      <c r="D331" s="154">
        <f>SUM(D325:D330)</f>
        <v>94000</v>
      </c>
      <c r="E331" s="154">
        <f>SUM(E325:E330)</f>
        <v>94000</v>
      </c>
      <c r="F331" s="126">
        <f>SUM(F325:F330)</f>
        <v>0</v>
      </c>
      <c r="G331" s="126">
        <f>SUM(G325:G330)</f>
        <v>0</v>
      </c>
      <c r="H331" s="114"/>
    </row>
    <row r="332" spans="1:8" ht="15" customHeight="1" x14ac:dyDescent="0.2">
      <c r="A332" s="516" t="s">
        <v>20</v>
      </c>
      <c r="B332" s="517" t="s">
        <v>21</v>
      </c>
      <c r="C332" s="150" t="s">
        <v>11</v>
      </c>
      <c r="D332" s="121">
        <f>SUM(E332:G332)</f>
        <v>9000</v>
      </c>
      <c r="E332" s="121">
        <v>0</v>
      </c>
      <c r="F332" s="121">
        <v>9000</v>
      </c>
      <c r="G332" s="121">
        <v>0</v>
      </c>
      <c r="H332" s="114"/>
    </row>
    <row r="333" spans="1:8" ht="15" customHeight="1" x14ac:dyDescent="0.2">
      <c r="A333" s="516"/>
      <c r="B333" s="517"/>
      <c r="C333" s="150" t="s">
        <v>0</v>
      </c>
      <c r="D333" s="121">
        <f t="shared" ref="D333:D337" si="66">SUM(E333:G333)</f>
        <v>18000</v>
      </c>
      <c r="E333" s="121">
        <v>0</v>
      </c>
      <c r="F333" s="121">
        <v>18000</v>
      </c>
      <c r="G333" s="121">
        <v>0</v>
      </c>
      <c r="H333" s="114"/>
    </row>
    <row r="334" spans="1:8" ht="15" customHeight="1" x14ac:dyDescent="0.2">
      <c r="A334" s="516"/>
      <c r="B334" s="517"/>
      <c r="C334" s="150" t="s">
        <v>101</v>
      </c>
      <c r="D334" s="121">
        <f t="shared" si="66"/>
        <v>50000</v>
      </c>
      <c r="E334" s="121">
        <v>0</v>
      </c>
      <c r="F334" s="121">
        <v>50000</v>
      </c>
      <c r="G334" s="121">
        <v>0</v>
      </c>
      <c r="H334" s="114"/>
    </row>
    <row r="335" spans="1:8" ht="15" customHeight="1" x14ac:dyDescent="0.2">
      <c r="A335" s="516"/>
      <c r="B335" s="517"/>
      <c r="C335" s="150" t="s">
        <v>12</v>
      </c>
      <c r="D335" s="121">
        <f t="shared" si="66"/>
        <v>0</v>
      </c>
      <c r="E335" s="121">
        <v>0</v>
      </c>
      <c r="F335" s="121">
        <v>0</v>
      </c>
      <c r="G335" s="121">
        <v>0</v>
      </c>
      <c r="H335" s="114"/>
    </row>
    <row r="336" spans="1:8" ht="15" customHeight="1" x14ac:dyDescent="0.2">
      <c r="A336" s="516"/>
      <c r="B336" s="517"/>
      <c r="C336" s="150" t="s">
        <v>10</v>
      </c>
      <c r="D336" s="121">
        <f t="shared" si="66"/>
        <v>1000</v>
      </c>
      <c r="E336" s="121">
        <v>0</v>
      </c>
      <c r="F336" s="121">
        <v>1000</v>
      </c>
      <c r="G336" s="121">
        <f>G335*0.02</f>
        <v>0</v>
      </c>
      <c r="H336" s="114"/>
    </row>
    <row r="337" spans="1:8" ht="15" customHeight="1" x14ac:dyDescent="0.2">
      <c r="A337" s="516"/>
      <c r="B337" s="517"/>
      <c r="C337" s="150" t="s">
        <v>1</v>
      </c>
      <c r="D337" s="121">
        <f t="shared" si="66"/>
        <v>0</v>
      </c>
      <c r="E337" s="121">
        <v>0</v>
      </c>
      <c r="F337" s="121">
        <v>0</v>
      </c>
      <c r="G337" s="121">
        <f>ROUND(F337+8%*F337,-2)</f>
        <v>0</v>
      </c>
      <c r="H337" s="114"/>
    </row>
    <row r="338" spans="1:8" ht="15" customHeight="1" x14ac:dyDescent="0.2">
      <c r="A338" s="516"/>
      <c r="B338" s="517"/>
      <c r="C338" s="151" t="s">
        <v>9</v>
      </c>
      <c r="D338" s="126">
        <f>SUM(D332:D337)</f>
        <v>78000</v>
      </c>
      <c r="E338" s="126">
        <f>SUM(E332:E337)</f>
        <v>0</v>
      </c>
      <c r="F338" s="126">
        <f>SUM(F332:F337)</f>
        <v>78000</v>
      </c>
      <c r="G338" s="126">
        <f>SUM(G332:G337)</f>
        <v>0</v>
      </c>
      <c r="H338" s="114"/>
    </row>
    <row r="339" spans="1:8" ht="15" customHeight="1" x14ac:dyDescent="0.2">
      <c r="A339" s="516" t="s">
        <v>22</v>
      </c>
      <c r="B339" s="517" t="s">
        <v>23</v>
      </c>
      <c r="C339" s="150" t="s">
        <v>11</v>
      </c>
      <c r="D339" s="121">
        <f>SUM(E339:G339)</f>
        <v>9000</v>
      </c>
      <c r="E339" s="121">
        <v>0</v>
      </c>
      <c r="F339" s="121">
        <v>9000</v>
      </c>
      <c r="G339" s="121">
        <v>0</v>
      </c>
      <c r="H339" s="114"/>
    </row>
    <row r="340" spans="1:8" ht="15" customHeight="1" x14ac:dyDescent="0.2">
      <c r="A340" s="516"/>
      <c r="B340" s="517"/>
      <c r="C340" s="150" t="s">
        <v>0</v>
      </c>
      <c r="D340" s="121">
        <f t="shared" ref="D340:D344" si="67">SUM(E340:G340)</f>
        <v>18000</v>
      </c>
      <c r="E340" s="121">
        <v>0</v>
      </c>
      <c r="F340" s="121">
        <v>18000</v>
      </c>
      <c r="G340" s="121">
        <v>0</v>
      </c>
      <c r="H340" s="114"/>
    </row>
    <row r="341" spans="1:8" ht="15" customHeight="1" x14ac:dyDescent="0.2">
      <c r="A341" s="516"/>
      <c r="B341" s="517"/>
      <c r="C341" s="150" t="s">
        <v>101</v>
      </c>
      <c r="D341" s="121">
        <f t="shared" si="67"/>
        <v>50000</v>
      </c>
      <c r="E341" s="121">
        <v>0</v>
      </c>
      <c r="F341" s="121">
        <v>50000</v>
      </c>
      <c r="G341" s="121">
        <v>0</v>
      </c>
      <c r="H341" s="114"/>
    </row>
    <row r="342" spans="1:8" ht="15" customHeight="1" x14ac:dyDescent="0.2">
      <c r="A342" s="516"/>
      <c r="B342" s="517"/>
      <c r="C342" s="150" t="s">
        <v>12</v>
      </c>
      <c r="D342" s="121">
        <f t="shared" si="67"/>
        <v>0</v>
      </c>
      <c r="E342" s="121">
        <v>0</v>
      </c>
      <c r="F342" s="121">
        <v>0</v>
      </c>
      <c r="G342" s="121">
        <v>0</v>
      </c>
      <c r="H342" s="114"/>
    </row>
    <row r="343" spans="1:8" ht="15" customHeight="1" x14ac:dyDescent="0.2">
      <c r="A343" s="516"/>
      <c r="B343" s="517"/>
      <c r="C343" s="150" t="s">
        <v>10</v>
      </c>
      <c r="D343" s="121">
        <f t="shared" si="67"/>
        <v>0</v>
      </c>
      <c r="E343" s="121">
        <f xml:space="preserve"> E342*0.02</f>
        <v>0</v>
      </c>
      <c r="F343" s="121">
        <f xml:space="preserve"> F342*0.02</f>
        <v>0</v>
      </c>
      <c r="G343" s="121">
        <v>0</v>
      </c>
      <c r="H343" s="114"/>
    </row>
    <row r="344" spans="1:8" ht="15" customHeight="1" x14ac:dyDescent="0.2">
      <c r="A344" s="516"/>
      <c r="B344" s="517"/>
      <c r="C344" s="150" t="s">
        <v>1</v>
      </c>
      <c r="D344" s="121">
        <f t="shared" si="67"/>
        <v>0</v>
      </c>
      <c r="E344" s="121">
        <v>0</v>
      </c>
      <c r="F344" s="121">
        <v>0</v>
      </c>
      <c r="G344" s="121">
        <v>0</v>
      </c>
      <c r="H344" s="114"/>
    </row>
    <row r="345" spans="1:8" ht="15" customHeight="1" x14ac:dyDescent="0.2">
      <c r="A345" s="516"/>
      <c r="B345" s="517"/>
      <c r="C345" s="151" t="s">
        <v>9</v>
      </c>
      <c r="D345" s="126">
        <f>SUM(D339:D344)</f>
        <v>77000</v>
      </c>
      <c r="E345" s="126">
        <f>SUM(E339:E344)</f>
        <v>0</v>
      </c>
      <c r="F345" s="126">
        <f>SUM(F339:F344)</f>
        <v>77000</v>
      </c>
      <c r="G345" s="126">
        <f>SUM(G339:G344)</f>
        <v>0</v>
      </c>
      <c r="H345" s="114"/>
    </row>
    <row r="346" spans="1:8" ht="15" customHeight="1" x14ac:dyDescent="0.2">
      <c r="A346" s="502" t="s">
        <v>9</v>
      </c>
      <c r="B346" s="502"/>
      <c r="C346" s="502"/>
      <c r="D346" s="122">
        <f>D345+D338+D331+D324</f>
        <v>505200</v>
      </c>
      <c r="E346" s="122">
        <f>SUM(E324+E331)</f>
        <v>355200</v>
      </c>
      <c r="F346" s="122">
        <f>F345+F338+F331+F324</f>
        <v>157400</v>
      </c>
      <c r="G346" s="122">
        <f>G345+G338+G331+G324</f>
        <v>2600</v>
      </c>
      <c r="H346" s="114"/>
    </row>
    <row r="347" spans="1:8" ht="15" customHeight="1" x14ac:dyDescent="0.2">
      <c r="A347" s="502"/>
      <c r="B347" s="502"/>
      <c r="C347" s="502"/>
      <c r="D347" s="502"/>
      <c r="E347" s="502"/>
      <c r="F347" s="502"/>
      <c r="G347" s="502"/>
      <c r="H347" s="114"/>
    </row>
    <row r="348" spans="1:8" ht="15" customHeight="1" x14ac:dyDescent="0.2">
      <c r="A348" s="109" t="s">
        <v>150</v>
      </c>
      <c r="B348" s="508" t="s">
        <v>184</v>
      </c>
      <c r="C348" s="508"/>
      <c r="D348" s="508"/>
      <c r="E348" s="508"/>
      <c r="F348" s="508"/>
      <c r="G348" s="508"/>
      <c r="H348" s="114"/>
    </row>
    <row r="349" spans="1:8" ht="15" customHeight="1" x14ac:dyDescent="0.2">
      <c r="A349" s="120" t="s">
        <v>16</v>
      </c>
      <c r="B349" s="501" t="s">
        <v>217</v>
      </c>
      <c r="C349" s="501"/>
      <c r="D349" s="133">
        <f>SUM(E349:G349)</f>
        <v>47200</v>
      </c>
      <c r="E349" s="121">
        <v>15000</v>
      </c>
      <c r="F349" s="121">
        <v>15500</v>
      </c>
      <c r="G349" s="121">
        <f t="shared" ref="G349" si="68">ROUND(F349+8%*F349,-2)</f>
        <v>16700</v>
      </c>
      <c r="H349" s="114"/>
    </row>
    <row r="350" spans="1:8" ht="15" customHeight="1" x14ac:dyDescent="0.2">
      <c r="A350" s="120" t="s">
        <v>36</v>
      </c>
      <c r="B350" s="501" t="s">
        <v>185</v>
      </c>
      <c r="C350" s="501"/>
      <c r="D350" s="133">
        <f t="shared" ref="D350:D351" si="69">SUM(E350:G350)</f>
        <v>20800</v>
      </c>
      <c r="E350" s="121">
        <v>0</v>
      </c>
      <c r="F350" s="121">
        <v>10000</v>
      </c>
      <c r="G350" s="121">
        <f xml:space="preserve"> F350*1.08</f>
        <v>10800</v>
      </c>
      <c r="H350" s="114"/>
    </row>
    <row r="351" spans="1:8" ht="15" customHeight="1" x14ac:dyDescent="0.2">
      <c r="A351" s="120" t="s">
        <v>20</v>
      </c>
      <c r="B351" s="501" t="s">
        <v>29</v>
      </c>
      <c r="C351" s="501"/>
      <c r="D351" s="133">
        <f t="shared" si="69"/>
        <v>31200</v>
      </c>
      <c r="E351" s="121">
        <v>0</v>
      </c>
      <c r="F351" s="121">
        <v>15000</v>
      </c>
      <c r="G351" s="121">
        <f xml:space="preserve"> F351*1.08</f>
        <v>16200.000000000002</v>
      </c>
      <c r="H351" s="114"/>
    </row>
    <row r="352" spans="1:8" ht="15" customHeight="1" x14ac:dyDescent="0.2">
      <c r="A352" s="502" t="s">
        <v>9</v>
      </c>
      <c r="B352" s="502"/>
      <c r="C352" s="502"/>
      <c r="D352" s="149">
        <f>SUM(D349:D351)</f>
        <v>99200</v>
      </c>
      <c r="E352" s="149">
        <f>SUM(E349:E351)</f>
        <v>15000</v>
      </c>
      <c r="F352" s="149">
        <f>SUM(F349:F351)</f>
        <v>40500</v>
      </c>
      <c r="G352" s="149">
        <f>SUM(G349:G351)</f>
        <v>43700</v>
      </c>
      <c r="H352" s="114"/>
    </row>
    <row r="353" spans="1:8" ht="15" customHeight="1" x14ac:dyDescent="0.2">
      <c r="A353" s="502"/>
      <c r="B353" s="502"/>
      <c r="C353" s="502"/>
      <c r="D353" s="502"/>
      <c r="E353" s="502"/>
      <c r="F353" s="502"/>
      <c r="G353" s="502"/>
      <c r="H353" s="114"/>
    </row>
    <row r="354" spans="1:8" ht="15" customHeight="1" x14ac:dyDescent="0.2">
      <c r="A354" s="109" t="s">
        <v>151</v>
      </c>
      <c r="B354" s="508" t="s">
        <v>196</v>
      </c>
      <c r="C354" s="508"/>
      <c r="D354" s="508"/>
      <c r="E354" s="508"/>
      <c r="F354" s="508"/>
      <c r="G354" s="508"/>
      <c r="H354" s="114"/>
    </row>
    <row r="355" spans="1:8" ht="15" customHeight="1" x14ac:dyDescent="0.2">
      <c r="A355" s="120" t="s">
        <v>16</v>
      </c>
      <c r="B355" s="515" t="s">
        <v>212</v>
      </c>
      <c r="C355" s="515"/>
      <c r="D355" s="133">
        <f>SUM(E355:G355)</f>
        <v>0</v>
      </c>
      <c r="E355" s="127">
        <v>0</v>
      </c>
      <c r="F355" s="127">
        <v>0</v>
      </c>
      <c r="G355" s="127">
        <v>0</v>
      </c>
      <c r="H355" s="114"/>
    </row>
    <row r="356" spans="1:8" ht="15" customHeight="1" x14ac:dyDescent="0.2">
      <c r="A356" s="120" t="s">
        <v>36</v>
      </c>
      <c r="B356" s="515" t="s">
        <v>218</v>
      </c>
      <c r="C356" s="515"/>
      <c r="D356" s="133">
        <f t="shared" ref="D356:D359" si="70">SUM(E356:G356)</f>
        <v>162320</v>
      </c>
      <c r="E356" s="127">
        <v>50000</v>
      </c>
      <c r="F356" s="121">
        <v>54000</v>
      </c>
      <c r="G356" s="121">
        <f xml:space="preserve"> F356*1.08</f>
        <v>58320.000000000007</v>
      </c>
      <c r="H356" s="114"/>
    </row>
    <row r="357" spans="1:8" ht="15" customHeight="1" x14ac:dyDescent="0.2">
      <c r="A357" s="120" t="s">
        <v>20</v>
      </c>
      <c r="B357" s="515" t="s">
        <v>48</v>
      </c>
      <c r="C357" s="515"/>
      <c r="D357" s="133">
        <f t="shared" si="70"/>
        <v>1190000</v>
      </c>
      <c r="E357" s="127">
        <v>0</v>
      </c>
      <c r="F357" s="127">
        <v>1190000</v>
      </c>
      <c r="G357" s="133">
        <v>0</v>
      </c>
      <c r="H357" s="114"/>
    </row>
    <row r="358" spans="1:8" ht="15" customHeight="1" x14ac:dyDescent="0.2">
      <c r="A358" s="120" t="s">
        <v>22</v>
      </c>
      <c r="B358" s="515" t="s">
        <v>155</v>
      </c>
      <c r="C358" s="515"/>
      <c r="D358" s="133">
        <f t="shared" si="70"/>
        <v>0</v>
      </c>
      <c r="E358" s="155">
        <v>0</v>
      </c>
      <c r="F358" s="127">
        <v>0</v>
      </c>
      <c r="G358" s="133">
        <f>ROUND(F358+8%*F358,-2)</f>
        <v>0</v>
      </c>
      <c r="H358" s="114" t="s">
        <v>252</v>
      </c>
    </row>
    <row r="359" spans="1:8" ht="15" customHeight="1" x14ac:dyDescent="0.2">
      <c r="A359" s="120" t="s">
        <v>24</v>
      </c>
      <c r="B359" s="515" t="s">
        <v>231</v>
      </c>
      <c r="C359" s="515"/>
      <c r="D359" s="133">
        <f t="shared" si="70"/>
        <v>30000</v>
      </c>
      <c r="E359" s="127">
        <v>10000</v>
      </c>
      <c r="F359" s="121">
        <v>10000</v>
      </c>
      <c r="G359" s="121">
        <v>10000</v>
      </c>
      <c r="H359" s="114"/>
    </row>
    <row r="360" spans="1:8" ht="15" customHeight="1" x14ac:dyDescent="0.2">
      <c r="A360" s="502" t="s">
        <v>9</v>
      </c>
      <c r="B360" s="502"/>
      <c r="C360" s="502"/>
      <c r="D360" s="149">
        <f>SUM(D355:D359)</f>
        <v>1382320</v>
      </c>
      <c r="E360" s="149">
        <f t="shared" ref="E360:G360" si="71">SUM(E355:E359)</f>
        <v>60000</v>
      </c>
      <c r="F360" s="149">
        <f t="shared" si="71"/>
        <v>1254000</v>
      </c>
      <c r="G360" s="149">
        <f t="shared" si="71"/>
        <v>68320</v>
      </c>
      <c r="H360" s="114"/>
    </row>
    <row r="361" spans="1:8" ht="15" customHeight="1" x14ac:dyDescent="0.2">
      <c r="A361" s="502"/>
      <c r="B361" s="502"/>
      <c r="C361" s="502"/>
      <c r="D361" s="502"/>
      <c r="E361" s="502"/>
      <c r="F361" s="502"/>
      <c r="G361" s="502"/>
      <c r="H361" s="114"/>
    </row>
    <row r="362" spans="1:8" ht="15" customHeight="1" x14ac:dyDescent="0.2">
      <c r="A362" s="156" t="s">
        <v>153</v>
      </c>
      <c r="B362" s="509" t="s">
        <v>200</v>
      </c>
      <c r="C362" s="509"/>
      <c r="D362" s="509"/>
      <c r="E362" s="509"/>
      <c r="F362" s="509"/>
      <c r="G362" s="509"/>
      <c r="H362" s="509"/>
    </row>
    <row r="363" spans="1:8" ht="15" customHeight="1" x14ac:dyDescent="0.2">
      <c r="A363" s="157" t="s">
        <v>16</v>
      </c>
      <c r="B363" s="510" t="s">
        <v>285</v>
      </c>
      <c r="C363" s="511"/>
      <c r="D363" s="158">
        <f>SUM(E363:G363)</f>
        <v>0</v>
      </c>
      <c r="E363" s="159"/>
      <c r="F363" s="160">
        <v>0</v>
      </c>
      <c r="G363" s="160">
        <v>0</v>
      </c>
    </row>
    <row r="364" spans="1:8" ht="15" customHeight="1" x14ac:dyDescent="0.2">
      <c r="A364" s="512" t="s">
        <v>9</v>
      </c>
      <c r="B364" s="513"/>
      <c r="C364" s="514"/>
      <c r="D364" s="145">
        <f>SUM(D363:D363)</f>
        <v>0</v>
      </c>
      <c r="E364" s="146">
        <f>SUM(E363:E363)</f>
        <v>0</v>
      </c>
      <c r="F364" s="145">
        <f>SUM(F363:F363)</f>
        <v>0</v>
      </c>
      <c r="G364" s="145">
        <f>SUM(G363:G363)</f>
        <v>0</v>
      </c>
    </row>
    <row r="365" spans="1:8" ht="15" customHeight="1" x14ac:dyDescent="0.2">
      <c r="A365" s="113"/>
      <c r="B365" s="113"/>
      <c r="C365" s="113"/>
      <c r="D365" s="113"/>
      <c r="E365" s="113"/>
      <c r="F365" s="113"/>
      <c r="G365" s="113"/>
      <c r="H365" s="114"/>
    </row>
    <row r="366" spans="1:8" ht="15" customHeight="1" x14ac:dyDescent="0.2">
      <c r="A366" s="502"/>
      <c r="B366" s="502"/>
      <c r="C366" s="502"/>
      <c r="D366" s="502"/>
      <c r="E366" s="502"/>
      <c r="F366" s="502"/>
      <c r="G366" s="502"/>
      <c r="H366" s="114"/>
    </row>
    <row r="367" spans="1:8" ht="15" customHeight="1" x14ac:dyDescent="0.2">
      <c r="A367" s="109" t="s">
        <v>154</v>
      </c>
      <c r="B367" s="508" t="s">
        <v>158</v>
      </c>
      <c r="C367" s="508"/>
      <c r="D367" s="508"/>
      <c r="E367" s="508"/>
      <c r="F367" s="508"/>
      <c r="G367" s="508"/>
      <c r="H367" s="114"/>
    </row>
    <row r="368" spans="1:8" ht="15" customHeight="1" x14ac:dyDescent="0.2">
      <c r="A368" s="120" t="s">
        <v>36</v>
      </c>
      <c r="B368" s="515" t="s">
        <v>1</v>
      </c>
      <c r="C368" s="515"/>
      <c r="D368" s="133">
        <f t="shared" ref="D368" si="72">SUM(E368:G368)</f>
        <v>110000</v>
      </c>
      <c r="E368" s="127">
        <v>10000</v>
      </c>
      <c r="F368" s="121">
        <v>50000</v>
      </c>
      <c r="G368" s="121">
        <v>50000</v>
      </c>
      <c r="H368" s="114"/>
    </row>
    <row r="369" spans="1:8" ht="15" customHeight="1" x14ac:dyDescent="0.2">
      <c r="A369" s="502" t="s">
        <v>9</v>
      </c>
      <c r="B369" s="502"/>
      <c r="C369" s="502"/>
      <c r="D369" s="149">
        <f>SUM(D368:D368)</f>
        <v>110000</v>
      </c>
      <c r="E369" s="149">
        <f>SUM(E368:E368)</f>
        <v>10000</v>
      </c>
      <c r="F369" s="149">
        <f>SUM(F368:F368)</f>
        <v>50000</v>
      </c>
      <c r="G369" s="149">
        <f>SUM(G368:G368)</f>
        <v>50000</v>
      </c>
      <c r="H369" s="114" t="s">
        <v>239</v>
      </c>
    </row>
    <row r="370" spans="1:8" ht="15" customHeight="1" x14ac:dyDescent="0.2">
      <c r="A370" s="502"/>
      <c r="B370" s="502"/>
      <c r="C370" s="502"/>
      <c r="D370" s="502"/>
      <c r="E370" s="502"/>
      <c r="F370" s="502"/>
      <c r="G370" s="502"/>
      <c r="H370" s="114"/>
    </row>
    <row r="371" spans="1:8" ht="15" customHeight="1" x14ac:dyDescent="0.2">
      <c r="A371" s="109" t="s">
        <v>156</v>
      </c>
      <c r="B371" s="508" t="s">
        <v>159</v>
      </c>
      <c r="C371" s="508"/>
      <c r="D371" s="122"/>
      <c r="E371" s="122"/>
      <c r="F371" s="122"/>
      <c r="G371" s="122"/>
      <c r="H371" s="114"/>
    </row>
    <row r="372" spans="1:8" ht="15" customHeight="1" x14ac:dyDescent="0.2">
      <c r="A372" s="120" t="s">
        <v>16</v>
      </c>
      <c r="B372" s="501" t="s">
        <v>33</v>
      </c>
      <c r="C372" s="501"/>
      <c r="D372" s="133">
        <f>SUM(E372:G372)</f>
        <v>13000</v>
      </c>
      <c r="E372" s="121">
        <v>13000</v>
      </c>
      <c r="F372" s="121">
        <v>0</v>
      </c>
      <c r="G372" s="121">
        <v>0</v>
      </c>
      <c r="H372" s="114" t="s">
        <v>240</v>
      </c>
    </row>
    <row r="373" spans="1:8" ht="15" customHeight="1" x14ac:dyDescent="0.2">
      <c r="A373" s="120" t="s">
        <v>36</v>
      </c>
      <c r="B373" s="501" t="s">
        <v>238</v>
      </c>
      <c r="C373" s="501"/>
      <c r="D373" s="133">
        <f t="shared" ref="D373:D378" si="73">SUM(E373:G373)</f>
        <v>120000</v>
      </c>
      <c r="E373" s="130">
        <v>120000</v>
      </c>
      <c r="F373" s="121">
        <v>0</v>
      </c>
      <c r="G373" s="121">
        <v>0</v>
      </c>
      <c r="H373" s="114"/>
    </row>
    <row r="374" spans="1:8" ht="15" customHeight="1" x14ac:dyDescent="0.2">
      <c r="A374" s="120" t="s">
        <v>20</v>
      </c>
      <c r="B374" s="501" t="s">
        <v>10</v>
      </c>
      <c r="C374" s="501"/>
      <c r="D374" s="133">
        <f t="shared" si="73"/>
        <v>0</v>
      </c>
      <c r="E374" s="121">
        <v>0</v>
      </c>
      <c r="F374" s="121">
        <f>F373*2%</f>
        <v>0</v>
      </c>
      <c r="G374" s="121">
        <v>0</v>
      </c>
      <c r="H374" s="114"/>
    </row>
    <row r="375" spans="1:8" ht="15" customHeight="1" x14ac:dyDescent="0.2">
      <c r="A375" s="120" t="s">
        <v>22</v>
      </c>
      <c r="B375" s="507" t="s">
        <v>197</v>
      </c>
      <c r="C375" s="507"/>
      <c r="D375" s="133">
        <f t="shared" si="73"/>
        <v>0</v>
      </c>
      <c r="E375" s="121">
        <v>0</v>
      </c>
      <c r="F375" s="121">
        <v>0</v>
      </c>
      <c r="G375" s="121">
        <v>0</v>
      </c>
      <c r="H375" s="114"/>
    </row>
    <row r="376" spans="1:8" ht="15" customHeight="1" x14ac:dyDescent="0.2">
      <c r="A376" s="120" t="s">
        <v>24</v>
      </c>
      <c r="B376" s="501" t="s">
        <v>46</v>
      </c>
      <c r="C376" s="501"/>
      <c r="D376" s="133">
        <f t="shared" si="73"/>
        <v>13000</v>
      </c>
      <c r="E376" s="121">
        <v>10000</v>
      </c>
      <c r="F376" s="121">
        <v>3000</v>
      </c>
      <c r="G376" s="121">
        <v>0</v>
      </c>
      <c r="H376" s="114"/>
    </row>
    <row r="377" spans="1:8" ht="15" customHeight="1" x14ac:dyDescent="0.2">
      <c r="A377" s="120" t="s">
        <v>64</v>
      </c>
      <c r="B377" s="501" t="s">
        <v>204</v>
      </c>
      <c r="C377" s="501"/>
      <c r="D377" s="133">
        <f t="shared" si="73"/>
        <v>14000</v>
      </c>
      <c r="E377" s="121">
        <v>14000</v>
      </c>
      <c r="F377" s="121">
        <v>0</v>
      </c>
      <c r="G377" s="121">
        <v>0</v>
      </c>
      <c r="H377" s="114"/>
    </row>
    <row r="378" spans="1:8" ht="15" customHeight="1" x14ac:dyDescent="0.2">
      <c r="A378" s="120" t="s">
        <v>65</v>
      </c>
      <c r="B378" s="501" t="s">
        <v>1</v>
      </c>
      <c r="C378" s="501"/>
      <c r="D378" s="133">
        <f t="shared" si="73"/>
        <v>132500</v>
      </c>
      <c r="E378" s="121">
        <v>110000</v>
      </c>
      <c r="F378" s="133">
        <v>10800</v>
      </c>
      <c r="G378" s="121">
        <f>ROUND(F378+8%*F378,-2)</f>
        <v>11700</v>
      </c>
      <c r="H378" s="114"/>
    </row>
    <row r="379" spans="1:8" ht="15" customHeight="1" x14ac:dyDescent="0.2">
      <c r="A379" s="120" t="s">
        <v>67</v>
      </c>
      <c r="B379" s="501" t="s">
        <v>305</v>
      </c>
      <c r="C379" s="501"/>
      <c r="D379" s="133"/>
      <c r="E379" s="121">
        <v>10000</v>
      </c>
      <c r="F379" s="133"/>
      <c r="G379" s="121"/>
      <c r="H379" s="114"/>
    </row>
    <row r="380" spans="1:8" ht="15" customHeight="1" x14ac:dyDescent="0.2">
      <c r="A380" s="120" t="s">
        <v>70</v>
      </c>
      <c r="B380" s="501" t="s">
        <v>256</v>
      </c>
      <c r="C380" s="501"/>
      <c r="D380" s="133"/>
      <c r="E380" s="121">
        <v>10000</v>
      </c>
      <c r="F380" s="133"/>
      <c r="G380" s="121"/>
      <c r="H380" s="114"/>
    </row>
    <row r="381" spans="1:8" ht="15" customHeight="1" x14ac:dyDescent="0.2">
      <c r="A381" s="502" t="s">
        <v>9</v>
      </c>
      <c r="B381" s="502"/>
      <c r="C381" s="502"/>
      <c r="D381" s="149">
        <f>SUM(D372:D378)</f>
        <v>292500</v>
      </c>
      <c r="E381" s="149">
        <f>SUM(E372:E380)</f>
        <v>287000</v>
      </c>
      <c r="F381" s="122">
        <f>SUM(F372:F378)</f>
        <v>13800</v>
      </c>
      <c r="G381" s="122">
        <f>SUM(G372:G378)</f>
        <v>11700</v>
      </c>
      <c r="H381" s="114"/>
    </row>
    <row r="382" spans="1:8" ht="15" customHeight="1" x14ac:dyDescent="0.2">
      <c r="A382" s="502"/>
      <c r="B382" s="502"/>
      <c r="C382" s="502"/>
      <c r="D382" s="502"/>
      <c r="E382" s="502"/>
      <c r="F382" s="502"/>
      <c r="G382" s="502"/>
      <c r="H382" s="114"/>
    </row>
    <row r="383" spans="1:8" ht="15" customHeight="1" x14ac:dyDescent="0.2">
      <c r="A383" s="109" t="s">
        <v>157</v>
      </c>
      <c r="B383" s="508" t="s">
        <v>68</v>
      </c>
      <c r="C383" s="508"/>
      <c r="D383" s="508"/>
      <c r="E383" s="508"/>
      <c r="F383" s="508"/>
      <c r="G383" s="508"/>
      <c r="H383" s="114"/>
    </row>
    <row r="384" spans="1:8" ht="15" customHeight="1" x14ac:dyDescent="0.2">
      <c r="A384" s="120" t="s">
        <v>16</v>
      </c>
      <c r="B384" s="501" t="s">
        <v>11</v>
      </c>
      <c r="C384" s="501"/>
      <c r="D384" s="133">
        <f>SUM(E384:G384)</f>
        <v>0</v>
      </c>
      <c r="E384" s="121">
        <v>0</v>
      </c>
      <c r="F384" s="121">
        <v>0</v>
      </c>
      <c r="G384" s="121">
        <v>0</v>
      </c>
      <c r="H384" s="114"/>
    </row>
    <row r="385" spans="1:8" ht="15" customHeight="1" x14ac:dyDescent="0.2">
      <c r="A385" s="120" t="s">
        <v>36</v>
      </c>
      <c r="B385" s="501" t="s">
        <v>0</v>
      </c>
      <c r="C385" s="501"/>
      <c r="D385" s="133">
        <f t="shared" ref="D385:D388" si="74">SUM(E385:G385)</f>
        <v>50000</v>
      </c>
      <c r="E385" s="121">
        <v>0</v>
      </c>
      <c r="F385" s="121">
        <v>50000</v>
      </c>
      <c r="G385" s="121">
        <v>0</v>
      </c>
      <c r="H385" s="114"/>
    </row>
    <row r="386" spans="1:8" ht="15" customHeight="1" x14ac:dyDescent="0.2">
      <c r="A386" s="120" t="s">
        <v>20</v>
      </c>
      <c r="B386" s="501" t="s">
        <v>75</v>
      </c>
      <c r="C386" s="501"/>
      <c r="D386" s="133">
        <f t="shared" si="74"/>
        <v>100000</v>
      </c>
      <c r="E386" s="121">
        <v>0</v>
      </c>
      <c r="F386" s="121">
        <v>100000</v>
      </c>
      <c r="G386" s="121">
        <v>0</v>
      </c>
      <c r="H386" s="114"/>
    </row>
    <row r="387" spans="1:8" ht="15" customHeight="1" x14ac:dyDescent="0.2">
      <c r="A387" s="120" t="s">
        <v>22</v>
      </c>
      <c r="B387" s="507" t="s">
        <v>10</v>
      </c>
      <c r="C387" s="507"/>
      <c r="D387" s="133">
        <f t="shared" si="74"/>
        <v>2000</v>
      </c>
      <c r="E387" s="121">
        <v>0</v>
      </c>
      <c r="F387" s="121">
        <v>2000</v>
      </c>
      <c r="G387" s="121">
        <f>5%*G386</f>
        <v>0</v>
      </c>
      <c r="H387" s="114"/>
    </row>
    <row r="388" spans="1:8" ht="15" customHeight="1" x14ac:dyDescent="0.2">
      <c r="A388" s="120" t="s">
        <v>24</v>
      </c>
      <c r="B388" s="501" t="s">
        <v>1</v>
      </c>
      <c r="C388" s="501"/>
      <c r="D388" s="133">
        <f t="shared" si="74"/>
        <v>0</v>
      </c>
      <c r="E388" s="121">
        <v>0</v>
      </c>
      <c r="F388" s="121">
        <v>0</v>
      </c>
      <c r="G388" s="121">
        <v>0</v>
      </c>
      <c r="H388" s="114"/>
    </row>
    <row r="389" spans="1:8" ht="15" customHeight="1" x14ac:dyDescent="0.2">
      <c r="A389" s="502" t="s">
        <v>9</v>
      </c>
      <c r="B389" s="502"/>
      <c r="C389" s="502"/>
      <c r="D389" s="149">
        <f>SUM(D384:D388)</f>
        <v>152000</v>
      </c>
      <c r="E389" s="149">
        <f>SUM(E384:E388)</f>
        <v>0</v>
      </c>
      <c r="F389" s="149">
        <f>SUM(F384:F388)</f>
        <v>152000</v>
      </c>
      <c r="G389" s="149">
        <f>SUM(G384:G388)</f>
        <v>0</v>
      </c>
      <c r="H389" s="114"/>
    </row>
    <row r="390" spans="1:8" ht="15" customHeight="1" x14ac:dyDescent="0.2">
      <c r="A390" s="502"/>
      <c r="B390" s="502"/>
      <c r="C390" s="502"/>
      <c r="D390" s="502"/>
      <c r="E390" s="502"/>
      <c r="F390" s="502"/>
      <c r="G390" s="502"/>
      <c r="H390" s="114"/>
    </row>
    <row r="391" spans="1:8" ht="15" customHeight="1" x14ac:dyDescent="0.2">
      <c r="A391" s="109" t="s">
        <v>160</v>
      </c>
      <c r="B391" s="508" t="s">
        <v>207</v>
      </c>
      <c r="C391" s="508"/>
      <c r="D391" s="508"/>
      <c r="E391" s="508"/>
      <c r="F391" s="508"/>
      <c r="G391" s="508"/>
      <c r="H391" s="114"/>
    </row>
    <row r="392" spans="1:8" ht="15" customHeight="1" x14ac:dyDescent="0.2">
      <c r="A392" s="120" t="s">
        <v>16</v>
      </c>
      <c r="B392" s="501" t="s">
        <v>11</v>
      </c>
      <c r="C392" s="501"/>
      <c r="D392" s="133">
        <f>SUM(E392:G392)</f>
        <v>4000</v>
      </c>
      <c r="E392" s="130">
        <v>0</v>
      </c>
      <c r="F392" s="130">
        <v>4000</v>
      </c>
      <c r="G392" s="121">
        <v>0</v>
      </c>
      <c r="H392" s="114"/>
    </row>
    <row r="393" spans="1:8" ht="15" customHeight="1" x14ac:dyDescent="0.2">
      <c r="A393" s="120" t="s">
        <v>36</v>
      </c>
      <c r="B393" s="501" t="s">
        <v>0</v>
      </c>
      <c r="C393" s="501"/>
      <c r="D393" s="133">
        <f t="shared" ref="D393:D396" si="75">SUM(E393:G393)</f>
        <v>260000</v>
      </c>
      <c r="E393" s="130">
        <v>0</v>
      </c>
      <c r="F393" s="130">
        <v>260000</v>
      </c>
      <c r="G393" s="121">
        <v>0</v>
      </c>
      <c r="H393" s="114"/>
    </row>
    <row r="394" spans="1:8" ht="15" customHeight="1" x14ac:dyDescent="0.2">
      <c r="A394" s="120" t="s">
        <v>20</v>
      </c>
      <c r="B394" s="501" t="s">
        <v>208</v>
      </c>
      <c r="C394" s="501"/>
      <c r="D394" s="133">
        <f t="shared" si="75"/>
        <v>1170000</v>
      </c>
      <c r="E394" s="130">
        <v>0</v>
      </c>
      <c r="F394" s="130">
        <v>1170000</v>
      </c>
      <c r="G394" s="121">
        <v>0</v>
      </c>
      <c r="H394" s="114"/>
    </row>
    <row r="395" spans="1:8" ht="15" customHeight="1" x14ac:dyDescent="0.2">
      <c r="A395" s="120" t="s">
        <v>22</v>
      </c>
      <c r="B395" s="507" t="s">
        <v>10</v>
      </c>
      <c r="C395" s="507"/>
      <c r="D395" s="133">
        <f t="shared" si="75"/>
        <v>3000</v>
      </c>
      <c r="E395" s="130">
        <v>0</v>
      </c>
      <c r="F395" s="130">
        <v>3000</v>
      </c>
      <c r="G395" s="121">
        <f>5%*G394</f>
        <v>0</v>
      </c>
      <c r="H395" s="114"/>
    </row>
    <row r="396" spans="1:8" ht="15" customHeight="1" x14ac:dyDescent="0.2">
      <c r="A396" s="120" t="s">
        <v>24</v>
      </c>
      <c r="B396" s="501" t="s">
        <v>1</v>
      </c>
      <c r="C396" s="501"/>
      <c r="D396" s="133">
        <f t="shared" si="75"/>
        <v>0</v>
      </c>
      <c r="E396" s="130">
        <v>0</v>
      </c>
      <c r="F396" s="130">
        <v>0</v>
      </c>
      <c r="G396" s="121">
        <v>0</v>
      </c>
      <c r="H396" s="114"/>
    </row>
    <row r="397" spans="1:8" ht="15" customHeight="1" x14ac:dyDescent="0.2">
      <c r="A397" s="502" t="s">
        <v>9</v>
      </c>
      <c r="B397" s="502"/>
      <c r="C397" s="502"/>
      <c r="D397" s="149">
        <f>SUM(D392:D396)</f>
        <v>1437000</v>
      </c>
      <c r="E397" s="149">
        <f>SUM(E392:E396)</f>
        <v>0</v>
      </c>
      <c r="F397" s="149">
        <f>SUM(F392:F396)</f>
        <v>1437000</v>
      </c>
      <c r="G397" s="149">
        <f>SUM(G392:G396)</f>
        <v>0</v>
      </c>
      <c r="H397" s="114"/>
    </row>
    <row r="398" spans="1:8" ht="15" customHeight="1" x14ac:dyDescent="0.2">
      <c r="A398" s="161"/>
      <c r="B398" s="162"/>
      <c r="C398" s="162"/>
      <c r="D398" s="163"/>
      <c r="E398" s="163"/>
      <c r="F398" s="163"/>
      <c r="G398" s="164"/>
      <c r="H398" s="114"/>
    </row>
    <row r="399" spans="1:8" ht="15" customHeight="1" x14ac:dyDescent="0.2">
      <c r="A399" s="109" t="s">
        <v>294</v>
      </c>
      <c r="B399" s="508" t="s">
        <v>222</v>
      </c>
      <c r="C399" s="508"/>
      <c r="D399" s="149"/>
      <c r="E399" s="149"/>
      <c r="F399" s="149"/>
      <c r="G399" s="149"/>
    </row>
    <row r="400" spans="1:8" ht="15" customHeight="1" x14ac:dyDescent="0.2">
      <c r="A400" s="120" t="s">
        <v>16</v>
      </c>
      <c r="B400" s="501" t="s">
        <v>12</v>
      </c>
      <c r="C400" s="501"/>
      <c r="D400" s="133">
        <f>SUM(E400:G400)</f>
        <v>10000</v>
      </c>
      <c r="E400" s="130">
        <v>10000</v>
      </c>
      <c r="F400" s="121">
        <v>0</v>
      </c>
      <c r="G400" s="121">
        <v>0</v>
      </c>
    </row>
    <row r="401" spans="1:7" ht="15" customHeight="1" x14ac:dyDescent="0.2">
      <c r="A401" s="502" t="s">
        <v>9</v>
      </c>
      <c r="B401" s="502"/>
      <c r="C401" s="502"/>
      <c r="D401" s="149">
        <f>SUM(E401:G401)</f>
        <v>10000</v>
      </c>
      <c r="E401" s="149">
        <v>10000</v>
      </c>
      <c r="F401" s="149">
        <f t="shared" ref="F401:G401" si="76">F400</f>
        <v>0</v>
      </c>
      <c r="G401" s="149">
        <f t="shared" si="76"/>
        <v>0</v>
      </c>
    </row>
    <row r="402" spans="1:7" ht="15" customHeight="1" x14ac:dyDescent="0.2">
      <c r="A402" s="503"/>
      <c r="B402" s="504"/>
      <c r="C402" s="504"/>
      <c r="D402" s="504"/>
      <c r="E402" s="504"/>
      <c r="F402" s="504"/>
      <c r="G402" s="505"/>
    </row>
    <row r="403" spans="1:7" ht="15" customHeight="1" x14ac:dyDescent="0.2">
      <c r="A403" s="503" t="s">
        <v>15</v>
      </c>
      <c r="B403" s="504"/>
      <c r="C403" s="505"/>
      <c r="D403" s="122" t="e">
        <f>SUM(E403+F403+G403)</f>
        <v>#REF!</v>
      </c>
      <c r="E403" s="122" t="e">
        <f>#REF!+E4+E9+E36+E147+#REF!+GOSPODARSTVO!E20+E315+E346+E352+E360+'KOMUNALNA INFRASTRUKTURA'!#REF!+E369+E381+E389+E397+E400</f>
        <v>#REF!</v>
      </c>
      <c r="F403" s="122" t="e">
        <f>#REF!+F4+F9+F36+F147+#REF!+GOSPODARSTVO!H20+F315+F346+F352+F360+'KOMUNALNA INFRASTRUKTURA'!#REF!+F369+F381+F389+F397+F400</f>
        <v>#REF!</v>
      </c>
      <c r="G403" s="122" t="e">
        <f>#REF!+G4+G9+G36+G147+#REF!+GOSPODARSTVO!I20+G315+G346+G352+G360+'KOMUNALNA INFRASTRUKTURA'!#REF!+G369+G381+G389+G397+G400</f>
        <v>#REF!</v>
      </c>
    </row>
    <row r="405" spans="1:7" ht="15" customHeight="1" x14ac:dyDescent="0.2">
      <c r="A405" s="506"/>
      <c r="B405" s="506"/>
      <c r="C405" s="506"/>
      <c r="D405" s="506"/>
      <c r="E405" s="506"/>
      <c r="F405" s="506"/>
      <c r="G405" s="506"/>
    </row>
    <row r="406" spans="1:7" ht="15" customHeight="1" x14ac:dyDescent="0.2">
      <c r="B406" s="165"/>
      <c r="C406" s="112"/>
    </row>
    <row r="407" spans="1:7" ht="15" customHeight="1" x14ac:dyDescent="0.2">
      <c r="A407" s="166"/>
      <c r="B407" s="165"/>
      <c r="C407" s="112"/>
    </row>
    <row r="408" spans="1:7" ht="15" customHeight="1" x14ac:dyDescent="0.2">
      <c r="B408" s="112"/>
      <c r="C408" s="112"/>
    </row>
    <row r="409" spans="1:7" ht="15" customHeight="1" x14ac:dyDescent="0.2">
      <c r="A409" s="113"/>
      <c r="B409" s="112"/>
      <c r="C409" s="112"/>
      <c r="E409" s="167"/>
      <c r="F409" s="167"/>
      <c r="G409" s="113"/>
    </row>
    <row r="410" spans="1:7" ht="15" customHeight="1" x14ac:dyDescent="0.2">
      <c r="A410" s="113"/>
      <c r="B410" s="112"/>
      <c r="C410" s="112"/>
      <c r="E410" s="167"/>
      <c r="F410" s="167"/>
      <c r="G410" s="113"/>
    </row>
    <row r="411" spans="1:7" ht="15" customHeight="1" x14ac:dyDescent="0.2">
      <c r="A411" s="113"/>
      <c r="B411" s="112"/>
      <c r="C411" s="112"/>
      <c r="G411" s="113"/>
    </row>
    <row r="412" spans="1:7" ht="15" customHeight="1" x14ac:dyDescent="0.2">
      <c r="A412" s="113"/>
      <c r="B412" s="112"/>
      <c r="C412" s="112"/>
      <c r="E412" s="167"/>
      <c r="F412" s="167"/>
      <c r="G412" s="113"/>
    </row>
    <row r="413" spans="1:7" ht="15" customHeight="1" x14ac:dyDescent="0.2">
      <c r="A413" s="113"/>
      <c r="B413" s="112"/>
      <c r="C413" s="112"/>
      <c r="G413" s="113"/>
    </row>
  </sheetData>
  <mergeCells count="178">
    <mergeCell ref="B1:C1"/>
    <mergeCell ref="A2:G2"/>
    <mergeCell ref="B3:G3"/>
    <mergeCell ref="B4:C4"/>
    <mergeCell ref="A5:G5"/>
    <mergeCell ref="B6:G6"/>
    <mergeCell ref="A14:A16"/>
    <mergeCell ref="B14:B16"/>
    <mergeCell ref="A17:A19"/>
    <mergeCell ref="B17:B19"/>
    <mergeCell ref="A20:A25"/>
    <mergeCell ref="B20:B25"/>
    <mergeCell ref="B7:C7"/>
    <mergeCell ref="B8:C8"/>
    <mergeCell ref="A9:C9"/>
    <mergeCell ref="A10:G10"/>
    <mergeCell ref="B11:G11"/>
    <mergeCell ref="A12:A13"/>
    <mergeCell ref="B12:B13"/>
    <mergeCell ref="A42:A47"/>
    <mergeCell ref="B42:B47"/>
    <mergeCell ref="A48:A52"/>
    <mergeCell ref="B48:B52"/>
    <mergeCell ref="A53:A57"/>
    <mergeCell ref="B53:B57"/>
    <mergeCell ref="B26:B31"/>
    <mergeCell ref="B32:B35"/>
    <mergeCell ref="A36:C36"/>
    <mergeCell ref="A37:G37"/>
    <mergeCell ref="B38:G38"/>
    <mergeCell ref="A39:A41"/>
    <mergeCell ref="B39:B41"/>
    <mergeCell ref="A82:A90"/>
    <mergeCell ref="B82:B90"/>
    <mergeCell ref="A91:A98"/>
    <mergeCell ref="B91:B98"/>
    <mergeCell ref="A99:A105"/>
    <mergeCell ref="B99:B105"/>
    <mergeCell ref="A58:A66"/>
    <mergeCell ref="B58:B66"/>
    <mergeCell ref="A67:A73"/>
    <mergeCell ref="B67:B73"/>
    <mergeCell ref="A74:A81"/>
    <mergeCell ref="B74:B81"/>
    <mergeCell ref="A132:A138"/>
    <mergeCell ref="B132:B138"/>
    <mergeCell ref="A139:A146"/>
    <mergeCell ref="B139:B146"/>
    <mergeCell ref="A147:C147"/>
    <mergeCell ref="A148:G148"/>
    <mergeCell ref="A106:A112"/>
    <mergeCell ref="B106:B112"/>
    <mergeCell ref="A113:A120"/>
    <mergeCell ref="B113:B120"/>
    <mergeCell ref="A121:A131"/>
    <mergeCell ref="B121:B131"/>
    <mergeCell ref="A169:A174"/>
    <mergeCell ref="B169:B174"/>
    <mergeCell ref="A175:A180"/>
    <mergeCell ref="B175:B180"/>
    <mergeCell ref="A181:A186"/>
    <mergeCell ref="B181:B186"/>
    <mergeCell ref="B149:G149"/>
    <mergeCell ref="A150:A156"/>
    <mergeCell ref="B150:B156"/>
    <mergeCell ref="A157:A162"/>
    <mergeCell ref="B157:B162"/>
    <mergeCell ref="A163:A168"/>
    <mergeCell ref="B163:B168"/>
    <mergeCell ref="A205:A210"/>
    <mergeCell ref="B205:B210"/>
    <mergeCell ref="A211:A216"/>
    <mergeCell ref="B211:B216"/>
    <mergeCell ref="A217:A222"/>
    <mergeCell ref="B217:B222"/>
    <mergeCell ref="A187:A192"/>
    <mergeCell ref="B187:B192"/>
    <mergeCell ref="A193:A198"/>
    <mergeCell ref="B193:B198"/>
    <mergeCell ref="A199:A204"/>
    <mergeCell ref="B199:B204"/>
    <mergeCell ref="A241:A246"/>
    <mergeCell ref="B241:B246"/>
    <mergeCell ref="A247:A252"/>
    <mergeCell ref="B247:B252"/>
    <mergeCell ref="A253:A258"/>
    <mergeCell ref="B253:B258"/>
    <mergeCell ref="A223:A228"/>
    <mergeCell ref="B223:B228"/>
    <mergeCell ref="A229:A234"/>
    <mergeCell ref="B229:B234"/>
    <mergeCell ref="A235:A240"/>
    <mergeCell ref="B235:B240"/>
    <mergeCell ref="B279:C279"/>
    <mergeCell ref="A281:G281"/>
    <mergeCell ref="B282:G282"/>
    <mergeCell ref="A283:A299"/>
    <mergeCell ref="B283:B299"/>
    <mergeCell ref="A300:A304"/>
    <mergeCell ref="B300:B304"/>
    <mergeCell ref="A259:A265"/>
    <mergeCell ref="B259:B265"/>
    <mergeCell ref="A266:A271"/>
    <mergeCell ref="B266:B271"/>
    <mergeCell ref="A272:A277"/>
    <mergeCell ref="B272:B277"/>
    <mergeCell ref="B317:G317"/>
    <mergeCell ref="A318:A324"/>
    <mergeCell ref="B318:B324"/>
    <mergeCell ref="A325:A331"/>
    <mergeCell ref="B325:B331"/>
    <mergeCell ref="A332:A338"/>
    <mergeCell ref="B332:B338"/>
    <mergeCell ref="A305:A309"/>
    <mergeCell ref="B305:B309"/>
    <mergeCell ref="A310:A314"/>
    <mergeCell ref="B310:B314"/>
    <mergeCell ref="A315:C315"/>
    <mergeCell ref="A316:G316"/>
    <mergeCell ref="B350:C350"/>
    <mergeCell ref="B351:C351"/>
    <mergeCell ref="A352:C352"/>
    <mergeCell ref="A353:G353"/>
    <mergeCell ref="B354:G354"/>
    <mergeCell ref="B355:C355"/>
    <mergeCell ref="A339:A345"/>
    <mergeCell ref="B339:B345"/>
    <mergeCell ref="A346:C346"/>
    <mergeCell ref="A347:G347"/>
    <mergeCell ref="B348:G348"/>
    <mergeCell ref="B349:C349"/>
    <mergeCell ref="B362:H362"/>
    <mergeCell ref="B363:C363"/>
    <mergeCell ref="A364:C364"/>
    <mergeCell ref="A366:G366"/>
    <mergeCell ref="B367:G367"/>
    <mergeCell ref="B368:C368"/>
    <mergeCell ref="B356:C356"/>
    <mergeCell ref="B357:C357"/>
    <mergeCell ref="B358:C358"/>
    <mergeCell ref="B359:C359"/>
    <mergeCell ref="A360:C360"/>
    <mergeCell ref="A361:G361"/>
    <mergeCell ref="B375:C375"/>
    <mergeCell ref="B376:C376"/>
    <mergeCell ref="B377:C377"/>
    <mergeCell ref="B378:C378"/>
    <mergeCell ref="B379:C379"/>
    <mergeCell ref="B380:C380"/>
    <mergeCell ref="A369:C369"/>
    <mergeCell ref="A370:G370"/>
    <mergeCell ref="B371:C371"/>
    <mergeCell ref="B372:C372"/>
    <mergeCell ref="B373:C373"/>
    <mergeCell ref="B374:C374"/>
    <mergeCell ref="B387:C387"/>
    <mergeCell ref="B388:C388"/>
    <mergeCell ref="A389:C389"/>
    <mergeCell ref="A390:G390"/>
    <mergeCell ref="B391:G391"/>
    <mergeCell ref="B392:C392"/>
    <mergeCell ref="A381:C381"/>
    <mergeCell ref="A382:G382"/>
    <mergeCell ref="B383:G383"/>
    <mergeCell ref="B384:C384"/>
    <mergeCell ref="B385:C385"/>
    <mergeCell ref="B386:C386"/>
    <mergeCell ref="B400:C400"/>
    <mergeCell ref="A401:C401"/>
    <mergeCell ref="A402:G402"/>
    <mergeCell ref="A403:C403"/>
    <mergeCell ref="A405:G405"/>
    <mergeCell ref="B393:C393"/>
    <mergeCell ref="B394:C394"/>
    <mergeCell ref="B395:C395"/>
    <mergeCell ref="B396:C396"/>
    <mergeCell ref="A397:C397"/>
    <mergeCell ref="B399:C399"/>
  </mergeCells>
  <pageMargins left="0.59055118110236227" right="0.51181102362204722" top="0.55118110236220474" bottom="0.55118110236220474" header="0.31496062992125984" footer="0.31496062992125984"/>
  <pageSetup paperSize="9" scale="90" orientation="portrait" r:id="rId1"/>
  <headerFooter alignWithMargins="0">
    <oddHeader>&amp;CUNAPREĐENJE STANOVANJA I ZAJEDNICE</oddHeader>
    <oddFooter xml:space="preserve">&amp;L
&amp;C
</oddFooter>
  </headerFooter>
  <rowBreaks count="8" manualBreakCount="8">
    <brk id="34" max="6" man="1"/>
    <brk id="66" max="6" man="1"/>
    <brk id="112" max="6" man="1"/>
    <brk id="162" max="6" man="1"/>
    <brk id="216" max="6" man="1"/>
    <brk id="271" max="6" man="1"/>
    <brk id="331" max="6" man="1"/>
    <brk id="381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8"/>
  <sheetViews>
    <sheetView view="pageBreakPreview" zoomScale="115" zoomScaleNormal="115" zoomScaleSheetLayoutView="115" workbookViewId="0">
      <selection activeCell="J183" sqref="J183"/>
    </sheetView>
  </sheetViews>
  <sheetFormatPr defaultRowHeight="15" customHeight="1" x14ac:dyDescent="0.2"/>
  <cols>
    <col min="1" max="1" width="4.140625" style="191" customWidth="1"/>
    <col min="2" max="2" width="19.28515625" style="191" customWidth="1"/>
    <col min="3" max="3" width="21.28515625" style="191" customWidth="1"/>
    <col min="4" max="9" width="14.7109375" style="181" customWidth="1"/>
    <col min="10" max="10" width="13.140625" style="169" customWidth="1"/>
    <col min="11" max="11" width="11.7109375" style="169" customWidth="1"/>
    <col min="12" max="14" width="10.140625" style="169" customWidth="1"/>
    <col min="15" max="15" width="15.5703125" style="169" bestFit="1" customWidth="1"/>
    <col min="16" max="258" width="9.140625" style="169"/>
    <col min="259" max="259" width="5.5703125" style="169" customWidth="1"/>
    <col min="260" max="260" width="15.7109375" style="169" customWidth="1"/>
    <col min="261" max="261" width="20.7109375" style="169" customWidth="1"/>
    <col min="262" max="265" width="14.7109375" style="169" customWidth="1"/>
    <col min="266" max="266" width="13.140625" style="169" customWidth="1"/>
    <col min="267" max="267" width="11.7109375" style="169" customWidth="1"/>
    <col min="268" max="270" width="10.140625" style="169" customWidth="1"/>
    <col min="271" max="514" width="9.140625" style="169"/>
    <col min="515" max="515" width="5.5703125" style="169" customWidth="1"/>
    <col min="516" max="516" width="15.7109375" style="169" customWidth="1"/>
    <col min="517" max="517" width="20.7109375" style="169" customWidth="1"/>
    <col min="518" max="521" width="14.7109375" style="169" customWidth="1"/>
    <col min="522" max="522" width="13.140625" style="169" customWidth="1"/>
    <col min="523" max="523" width="11.7109375" style="169" customWidth="1"/>
    <col min="524" max="526" width="10.140625" style="169" customWidth="1"/>
    <col min="527" max="770" width="9.140625" style="169"/>
    <col min="771" max="771" width="5.5703125" style="169" customWidth="1"/>
    <col min="772" max="772" width="15.7109375" style="169" customWidth="1"/>
    <col min="773" max="773" width="20.7109375" style="169" customWidth="1"/>
    <col min="774" max="777" width="14.7109375" style="169" customWidth="1"/>
    <col min="778" max="778" width="13.140625" style="169" customWidth="1"/>
    <col min="779" max="779" width="11.7109375" style="169" customWidth="1"/>
    <col min="780" max="782" width="10.140625" style="169" customWidth="1"/>
    <col min="783" max="1026" width="9.140625" style="169"/>
    <col min="1027" max="1027" width="5.5703125" style="169" customWidth="1"/>
    <col min="1028" max="1028" width="15.7109375" style="169" customWidth="1"/>
    <col min="1029" max="1029" width="20.7109375" style="169" customWidth="1"/>
    <col min="1030" max="1033" width="14.7109375" style="169" customWidth="1"/>
    <col min="1034" max="1034" width="13.140625" style="169" customWidth="1"/>
    <col min="1035" max="1035" width="11.7109375" style="169" customWidth="1"/>
    <col min="1036" max="1038" width="10.140625" style="169" customWidth="1"/>
    <col min="1039" max="1282" width="9.140625" style="169"/>
    <col min="1283" max="1283" width="5.5703125" style="169" customWidth="1"/>
    <col min="1284" max="1284" width="15.7109375" style="169" customWidth="1"/>
    <col min="1285" max="1285" width="20.7109375" style="169" customWidth="1"/>
    <col min="1286" max="1289" width="14.7109375" style="169" customWidth="1"/>
    <col min="1290" max="1290" width="13.140625" style="169" customWidth="1"/>
    <col min="1291" max="1291" width="11.7109375" style="169" customWidth="1"/>
    <col min="1292" max="1294" width="10.140625" style="169" customWidth="1"/>
    <col min="1295" max="1538" width="9.140625" style="169"/>
    <col min="1539" max="1539" width="5.5703125" style="169" customWidth="1"/>
    <col min="1540" max="1540" width="15.7109375" style="169" customWidth="1"/>
    <col min="1541" max="1541" width="20.7109375" style="169" customWidth="1"/>
    <col min="1542" max="1545" width="14.7109375" style="169" customWidth="1"/>
    <col min="1546" max="1546" width="13.140625" style="169" customWidth="1"/>
    <col min="1547" max="1547" width="11.7109375" style="169" customWidth="1"/>
    <col min="1548" max="1550" width="10.140625" style="169" customWidth="1"/>
    <col min="1551" max="1794" width="9.140625" style="169"/>
    <col min="1795" max="1795" width="5.5703125" style="169" customWidth="1"/>
    <col min="1796" max="1796" width="15.7109375" style="169" customWidth="1"/>
    <col min="1797" max="1797" width="20.7109375" style="169" customWidth="1"/>
    <col min="1798" max="1801" width="14.7109375" style="169" customWidth="1"/>
    <col min="1802" max="1802" width="13.140625" style="169" customWidth="1"/>
    <col min="1803" max="1803" width="11.7109375" style="169" customWidth="1"/>
    <col min="1804" max="1806" width="10.140625" style="169" customWidth="1"/>
    <col min="1807" max="2050" width="9.140625" style="169"/>
    <col min="2051" max="2051" width="5.5703125" style="169" customWidth="1"/>
    <col min="2052" max="2052" width="15.7109375" style="169" customWidth="1"/>
    <col min="2053" max="2053" width="20.7109375" style="169" customWidth="1"/>
    <col min="2054" max="2057" width="14.7109375" style="169" customWidth="1"/>
    <col min="2058" max="2058" width="13.140625" style="169" customWidth="1"/>
    <col min="2059" max="2059" width="11.7109375" style="169" customWidth="1"/>
    <col min="2060" max="2062" width="10.140625" style="169" customWidth="1"/>
    <col min="2063" max="2306" width="9.140625" style="169"/>
    <col min="2307" max="2307" width="5.5703125" style="169" customWidth="1"/>
    <col min="2308" max="2308" width="15.7109375" style="169" customWidth="1"/>
    <col min="2309" max="2309" width="20.7109375" style="169" customWidth="1"/>
    <col min="2310" max="2313" width="14.7109375" style="169" customWidth="1"/>
    <col min="2314" max="2314" width="13.140625" style="169" customWidth="1"/>
    <col min="2315" max="2315" width="11.7109375" style="169" customWidth="1"/>
    <col min="2316" max="2318" width="10.140625" style="169" customWidth="1"/>
    <col min="2319" max="2562" width="9.140625" style="169"/>
    <col min="2563" max="2563" width="5.5703125" style="169" customWidth="1"/>
    <col min="2564" max="2564" width="15.7109375" style="169" customWidth="1"/>
    <col min="2565" max="2565" width="20.7109375" style="169" customWidth="1"/>
    <col min="2566" max="2569" width="14.7109375" style="169" customWidth="1"/>
    <col min="2570" max="2570" width="13.140625" style="169" customWidth="1"/>
    <col min="2571" max="2571" width="11.7109375" style="169" customWidth="1"/>
    <col min="2572" max="2574" width="10.140625" style="169" customWidth="1"/>
    <col min="2575" max="2818" width="9.140625" style="169"/>
    <col min="2819" max="2819" width="5.5703125" style="169" customWidth="1"/>
    <col min="2820" max="2820" width="15.7109375" style="169" customWidth="1"/>
    <col min="2821" max="2821" width="20.7109375" style="169" customWidth="1"/>
    <col min="2822" max="2825" width="14.7109375" style="169" customWidth="1"/>
    <col min="2826" max="2826" width="13.140625" style="169" customWidth="1"/>
    <col min="2827" max="2827" width="11.7109375" style="169" customWidth="1"/>
    <col min="2828" max="2830" width="10.140625" style="169" customWidth="1"/>
    <col min="2831" max="3074" width="9.140625" style="169"/>
    <col min="3075" max="3075" width="5.5703125" style="169" customWidth="1"/>
    <col min="3076" max="3076" width="15.7109375" style="169" customWidth="1"/>
    <col min="3077" max="3077" width="20.7109375" style="169" customWidth="1"/>
    <col min="3078" max="3081" width="14.7109375" style="169" customWidth="1"/>
    <col min="3082" max="3082" width="13.140625" style="169" customWidth="1"/>
    <col min="3083" max="3083" width="11.7109375" style="169" customWidth="1"/>
    <col min="3084" max="3086" width="10.140625" style="169" customWidth="1"/>
    <col min="3087" max="3330" width="9.140625" style="169"/>
    <col min="3331" max="3331" width="5.5703125" style="169" customWidth="1"/>
    <col min="3332" max="3332" width="15.7109375" style="169" customWidth="1"/>
    <col min="3333" max="3333" width="20.7109375" style="169" customWidth="1"/>
    <col min="3334" max="3337" width="14.7109375" style="169" customWidth="1"/>
    <col min="3338" max="3338" width="13.140625" style="169" customWidth="1"/>
    <col min="3339" max="3339" width="11.7109375" style="169" customWidth="1"/>
    <col min="3340" max="3342" width="10.140625" style="169" customWidth="1"/>
    <col min="3343" max="3586" width="9.140625" style="169"/>
    <col min="3587" max="3587" width="5.5703125" style="169" customWidth="1"/>
    <col min="3588" max="3588" width="15.7109375" style="169" customWidth="1"/>
    <col min="3589" max="3589" width="20.7109375" style="169" customWidth="1"/>
    <col min="3590" max="3593" width="14.7109375" style="169" customWidth="1"/>
    <col min="3594" max="3594" width="13.140625" style="169" customWidth="1"/>
    <col min="3595" max="3595" width="11.7109375" style="169" customWidth="1"/>
    <col min="3596" max="3598" width="10.140625" style="169" customWidth="1"/>
    <col min="3599" max="3842" width="9.140625" style="169"/>
    <col min="3843" max="3843" width="5.5703125" style="169" customWidth="1"/>
    <col min="3844" max="3844" width="15.7109375" style="169" customWidth="1"/>
    <col min="3845" max="3845" width="20.7109375" style="169" customWidth="1"/>
    <col min="3846" max="3849" width="14.7109375" style="169" customWidth="1"/>
    <col min="3850" max="3850" width="13.140625" style="169" customWidth="1"/>
    <col min="3851" max="3851" width="11.7109375" style="169" customWidth="1"/>
    <col min="3852" max="3854" width="10.140625" style="169" customWidth="1"/>
    <col min="3855" max="4098" width="9.140625" style="169"/>
    <col min="4099" max="4099" width="5.5703125" style="169" customWidth="1"/>
    <col min="4100" max="4100" width="15.7109375" style="169" customWidth="1"/>
    <col min="4101" max="4101" width="20.7109375" style="169" customWidth="1"/>
    <col min="4102" max="4105" width="14.7109375" style="169" customWidth="1"/>
    <col min="4106" max="4106" width="13.140625" style="169" customWidth="1"/>
    <col min="4107" max="4107" width="11.7109375" style="169" customWidth="1"/>
    <col min="4108" max="4110" width="10.140625" style="169" customWidth="1"/>
    <col min="4111" max="4354" width="9.140625" style="169"/>
    <col min="4355" max="4355" width="5.5703125" style="169" customWidth="1"/>
    <col min="4356" max="4356" width="15.7109375" style="169" customWidth="1"/>
    <col min="4357" max="4357" width="20.7109375" style="169" customWidth="1"/>
    <col min="4358" max="4361" width="14.7109375" style="169" customWidth="1"/>
    <col min="4362" max="4362" width="13.140625" style="169" customWidth="1"/>
    <col min="4363" max="4363" width="11.7109375" style="169" customWidth="1"/>
    <col min="4364" max="4366" width="10.140625" style="169" customWidth="1"/>
    <col min="4367" max="4610" width="9.140625" style="169"/>
    <col min="4611" max="4611" width="5.5703125" style="169" customWidth="1"/>
    <col min="4612" max="4612" width="15.7109375" style="169" customWidth="1"/>
    <col min="4613" max="4613" width="20.7109375" style="169" customWidth="1"/>
    <col min="4614" max="4617" width="14.7109375" style="169" customWidth="1"/>
    <col min="4618" max="4618" width="13.140625" style="169" customWidth="1"/>
    <col min="4619" max="4619" width="11.7109375" style="169" customWidth="1"/>
    <col min="4620" max="4622" width="10.140625" style="169" customWidth="1"/>
    <col min="4623" max="4866" width="9.140625" style="169"/>
    <col min="4867" max="4867" width="5.5703125" style="169" customWidth="1"/>
    <col min="4868" max="4868" width="15.7109375" style="169" customWidth="1"/>
    <col min="4869" max="4869" width="20.7109375" style="169" customWidth="1"/>
    <col min="4870" max="4873" width="14.7109375" style="169" customWidth="1"/>
    <col min="4874" max="4874" width="13.140625" style="169" customWidth="1"/>
    <col min="4875" max="4875" width="11.7109375" style="169" customWidth="1"/>
    <col min="4876" max="4878" width="10.140625" style="169" customWidth="1"/>
    <col min="4879" max="5122" width="9.140625" style="169"/>
    <col min="5123" max="5123" width="5.5703125" style="169" customWidth="1"/>
    <col min="5124" max="5124" width="15.7109375" style="169" customWidth="1"/>
    <col min="5125" max="5125" width="20.7109375" style="169" customWidth="1"/>
    <col min="5126" max="5129" width="14.7109375" style="169" customWidth="1"/>
    <col min="5130" max="5130" width="13.140625" style="169" customWidth="1"/>
    <col min="5131" max="5131" width="11.7109375" style="169" customWidth="1"/>
    <col min="5132" max="5134" width="10.140625" style="169" customWidth="1"/>
    <col min="5135" max="5378" width="9.140625" style="169"/>
    <col min="5379" max="5379" width="5.5703125" style="169" customWidth="1"/>
    <col min="5380" max="5380" width="15.7109375" style="169" customWidth="1"/>
    <col min="5381" max="5381" width="20.7109375" style="169" customWidth="1"/>
    <col min="5382" max="5385" width="14.7109375" style="169" customWidth="1"/>
    <col min="5386" max="5386" width="13.140625" style="169" customWidth="1"/>
    <col min="5387" max="5387" width="11.7109375" style="169" customWidth="1"/>
    <col min="5388" max="5390" width="10.140625" style="169" customWidth="1"/>
    <col min="5391" max="5634" width="9.140625" style="169"/>
    <col min="5635" max="5635" width="5.5703125" style="169" customWidth="1"/>
    <col min="5636" max="5636" width="15.7109375" style="169" customWidth="1"/>
    <col min="5637" max="5637" width="20.7109375" style="169" customWidth="1"/>
    <col min="5638" max="5641" width="14.7109375" style="169" customWidth="1"/>
    <col min="5642" max="5642" width="13.140625" style="169" customWidth="1"/>
    <col min="5643" max="5643" width="11.7109375" style="169" customWidth="1"/>
    <col min="5644" max="5646" width="10.140625" style="169" customWidth="1"/>
    <col min="5647" max="5890" width="9.140625" style="169"/>
    <col min="5891" max="5891" width="5.5703125" style="169" customWidth="1"/>
    <col min="5892" max="5892" width="15.7109375" style="169" customWidth="1"/>
    <col min="5893" max="5893" width="20.7109375" style="169" customWidth="1"/>
    <col min="5894" max="5897" width="14.7109375" style="169" customWidth="1"/>
    <col min="5898" max="5898" width="13.140625" style="169" customWidth="1"/>
    <col min="5899" max="5899" width="11.7109375" style="169" customWidth="1"/>
    <col min="5900" max="5902" width="10.140625" style="169" customWidth="1"/>
    <col min="5903" max="6146" width="9.140625" style="169"/>
    <col min="6147" max="6147" width="5.5703125" style="169" customWidth="1"/>
    <col min="6148" max="6148" width="15.7109375" style="169" customWidth="1"/>
    <col min="6149" max="6149" width="20.7109375" style="169" customWidth="1"/>
    <col min="6150" max="6153" width="14.7109375" style="169" customWidth="1"/>
    <col min="6154" max="6154" width="13.140625" style="169" customWidth="1"/>
    <col min="6155" max="6155" width="11.7109375" style="169" customWidth="1"/>
    <col min="6156" max="6158" width="10.140625" style="169" customWidth="1"/>
    <col min="6159" max="6402" width="9.140625" style="169"/>
    <col min="6403" max="6403" width="5.5703125" style="169" customWidth="1"/>
    <col min="6404" max="6404" width="15.7109375" style="169" customWidth="1"/>
    <col min="6405" max="6405" width="20.7109375" style="169" customWidth="1"/>
    <col min="6406" max="6409" width="14.7109375" style="169" customWidth="1"/>
    <col min="6410" max="6410" width="13.140625" style="169" customWidth="1"/>
    <col min="6411" max="6411" width="11.7109375" style="169" customWidth="1"/>
    <col min="6412" max="6414" width="10.140625" style="169" customWidth="1"/>
    <col min="6415" max="6658" width="9.140625" style="169"/>
    <col min="6659" max="6659" width="5.5703125" style="169" customWidth="1"/>
    <col min="6660" max="6660" width="15.7109375" style="169" customWidth="1"/>
    <col min="6661" max="6661" width="20.7109375" style="169" customWidth="1"/>
    <col min="6662" max="6665" width="14.7109375" style="169" customWidth="1"/>
    <col min="6666" max="6666" width="13.140625" style="169" customWidth="1"/>
    <col min="6667" max="6667" width="11.7109375" style="169" customWidth="1"/>
    <col min="6668" max="6670" width="10.140625" style="169" customWidth="1"/>
    <col min="6671" max="6914" width="9.140625" style="169"/>
    <col min="6915" max="6915" width="5.5703125" style="169" customWidth="1"/>
    <col min="6916" max="6916" width="15.7109375" style="169" customWidth="1"/>
    <col min="6917" max="6917" width="20.7109375" style="169" customWidth="1"/>
    <col min="6918" max="6921" width="14.7109375" style="169" customWidth="1"/>
    <col min="6922" max="6922" width="13.140625" style="169" customWidth="1"/>
    <col min="6923" max="6923" width="11.7109375" style="169" customWidth="1"/>
    <col min="6924" max="6926" width="10.140625" style="169" customWidth="1"/>
    <col min="6927" max="7170" width="9.140625" style="169"/>
    <col min="7171" max="7171" width="5.5703125" style="169" customWidth="1"/>
    <col min="7172" max="7172" width="15.7109375" style="169" customWidth="1"/>
    <col min="7173" max="7173" width="20.7109375" style="169" customWidth="1"/>
    <col min="7174" max="7177" width="14.7109375" style="169" customWidth="1"/>
    <col min="7178" max="7178" width="13.140625" style="169" customWidth="1"/>
    <col min="7179" max="7179" width="11.7109375" style="169" customWidth="1"/>
    <col min="7180" max="7182" width="10.140625" style="169" customWidth="1"/>
    <col min="7183" max="7426" width="9.140625" style="169"/>
    <col min="7427" max="7427" width="5.5703125" style="169" customWidth="1"/>
    <col min="7428" max="7428" width="15.7109375" style="169" customWidth="1"/>
    <col min="7429" max="7429" width="20.7109375" style="169" customWidth="1"/>
    <col min="7430" max="7433" width="14.7109375" style="169" customWidth="1"/>
    <col min="7434" max="7434" width="13.140625" style="169" customWidth="1"/>
    <col min="7435" max="7435" width="11.7109375" style="169" customWidth="1"/>
    <col min="7436" max="7438" width="10.140625" style="169" customWidth="1"/>
    <col min="7439" max="7682" width="9.140625" style="169"/>
    <col min="7683" max="7683" width="5.5703125" style="169" customWidth="1"/>
    <col min="7684" max="7684" width="15.7109375" style="169" customWidth="1"/>
    <col min="7685" max="7685" width="20.7109375" style="169" customWidth="1"/>
    <col min="7686" max="7689" width="14.7109375" style="169" customWidth="1"/>
    <col min="7690" max="7690" width="13.140625" style="169" customWidth="1"/>
    <col min="7691" max="7691" width="11.7109375" style="169" customWidth="1"/>
    <col min="7692" max="7694" width="10.140625" style="169" customWidth="1"/>
    <col min="7695" max="7938" width="9.140625" style="169"/>
    <col min="7939" max="7939" width="5.5703125" style="169" customWidth="1"/>
    <col min="7940" max="7940" width="15.7109375" style="169" customWidth="1"/>
    <col min="7941" max="7941" width="20.7109375" style="169" customWidth="1"/>
    <col min="7942" max="7945" width="14.7109375" style="169" customWidth="1"/>
    <col min="7946" max="7946" width="13.140625" style="169" customWidth="1"/>
    <col min="7947" max="7947" width="11.7109375" style="169" customWidth="1"/>
    <col min="7948" max="7950" width="10.140625" style="169" customWidth="1"/>
    <col min="7951" max="8194" width="9.140625" style="169"/>
    <col min="8195" max="8195" width="5.5703125" style="169" customWidth="1"/>
    <col min="8196" max="8196" width="15.7109375" style="169" customWidth="1"/>
    <col min="8197" max="8197" width="20.7109375" style="169" customWidth="1"/>
    <col min="8198" max="8201" width="14.7109375" style="169" customWidth="1"/>
    <col min="8202" max="8202" width="13.140625" style="169" customWidth="1"/>
    <col min="8203" max="8203" width="11.7109375" style="169" customWidth="1"/>
    <col min="8204" max="8206" width="10.140625" style="169" customWidth="1"/>
    <col min="8207" max="8450" width="9.140625" style="169"/>
    <col min="8451" max="8451" width="5.5703125" style="169" customWidth="1"/>
    <col min="8452" max="8452" width="15.7109375" style="169" customWidth="1"/>
    <col min="8453" max="8453" width="20.7109375" style="169" customWidth="1"/>
    <col min="8454" max="8457" width="14.7109375" style="169" customWidth="1"/>
    <col min="8458" max="8458" width="13.140625" style="169" customWidth="1"/>
    <col min="8459" max="8459" width="11.7109375" style="169" customWidth="1"/>
    <col min="8460" max="8462" width="10.140625" style="169" customWidth="1"/>
    <col min="8463" max="8706" width="9.140625" style="169"/>
    <col min="8707" max="8707" width="5.5703125" style="169" customWidth="1"/>
    <col min="8708" max="8708" width="15.7109375" style="169" customWidth="1"/>
    <col min="8709" max="8709" width="20.7109375" style="169" customWidth="1"/>
    <col min="8710" max="8713" width="14.7109375" style="169" customWidth="1"/>
    <col min="8714" max="8714" width="13.140625" style="169" customWidth="1"/>
    <col min="8715" max="8715" width="11.7109375" style="169" customWidth="1"/>
    <col min="8716" max="8718" width="10.140625" style="169" customWidth="1"/>
    <col min="8719" max="8962" width="9.140625" style="169"/>
    <col min="8963" max="8963" width="5.5703125" style="169" customWidth="1"/>
    <col min="8964" max="8964" width="15.7109375" style="169" customWidth="1"/>
    <col min="8965" max="8965" width="20.7109375" style="169" customWidth="1"/>
    <col min="8966" max="8969" width="14.7109375" style="169" customWidth="1"/>
    <col min="8970" max="8970" width="13.140625" style="169" customWidth="1"/>
    <col min="8971" max="8971" width="11.7109375" style="169" customWidth="1"/>
    <col min="8972" max="8974" width="10.140625" style="169" customWidth="1"/>
    <col min="8975" max="9218" width="9.140625" style="169"/>
    <col min="9219" max="9219" width="5.5703125" style="169" customWidth="1"/>
    <col min="9220" max="9220" width="15.7109375" style="169" customWidth="1"/>
    <col min="9221" max="9221" width="20.7109375" style="169" customWidth="1"/>
    <col min="9222" max="9225" width="14.7109375" style="169" customWidth="1"/>
    <col min="9226" max="9226" width="13.140625" style="169" customWidth="1"/>
    <col min="9227" max="9227" width="11.7109375" style="169" customWidth="1"/>
    <col min="9228" max="9230" width="10.140625" style="169" customWidth="1"/>
    <col min="9231" max="9474" width="9.140625" style="169"/>
    <col min="9475" max="9475" width="5.5703125" style="169" customWidth="1"/>
    <col min="9476" max="9476" width="15.7109375" style="169" customWidth="1"/>
    <col min="9477" max="9477" width="20.7109375" style="169" customWidth="1"/>
    <col min="9478" max="9481" width="14.7109375" style="169" customWidth="1"/>
    <col min="9482" max="9482" width="13.140625" style="169" customWidth="1"/>
    <col min="9483" max="9483" width="11.7109375" style="169" customWidth="1"/>
    <col min="9484" max="9486" width="10.140625" style="169" customWidth="1"/>
    <col min="9487" max="9730" width="9.140625" style="169"/>
    <col min="9731" max="9731" width="5.5703125" style="169" customWidth="1"/>
    <col min="9732" max="9732" width="15.7109375" style="169" customWidth="1"/>
    <col min="9733" max="9733" width="20.7109375" style="169" customWidth="1"/>
    <col min="9734" max="9737" width="14.7109375" style="169" customWidth="1"/>
    <col min="9738" max="9738" width="13.140625" style="169" customWidth="1"/>
    <col min="9739" max="9739" width="11.7109375" style="169" customWidth="1"/>
    <col min="9740" max="9742" width="10.140625" style="169" customWidth="1"/>
    <col min="9743" max="9986" width="9.140625" style="169"/>
    <col min="9987" max="9987" width="5.5703125" style="169" customWidth="1"/>
    <col min="9988" max="9988" width="15.7109375" style="169" customWidth="1"/>
    <col min="9989" max="9989" width="20.7109375" style="169" customWidth="1"/>
    <col min="9990" max="9993" width="14.7109375" style="169" customWidth="1"/>
    <col min="9994" max="9994" width="13.140625" style="169" customWidth="1"/>
    <col min="9995" max="9995" width="11.7109375" style="169" customWidth="1"/>
    <col min="9996" max="9998" width="10.140625" style="169" customWidth="1"/>
    <col min="9999" max="10242" width="9.140625" style="169"/>
    <col min="10243" max="10243" width="5.5703125" style="169" customWidth="1"/>
    <col min="10244" max="10244" width="15.7109375" style="169" customWidth="1"/>
    <col min="10245" max="10245" width="20.7109375" style="169" customWidth="1"/>
    <col min="10246" max="10249" width="14.7109375" style="169" customWidth="1"/>
    <col min="10250" max="10250" width="13.140625" style="169" customWidth="1"/>
    <col min="10251" max="10251" width="11.7109375" style="169" customWidth="1"/>
    <col min="10252" max="10254" width="10.140625" style="169" customWidth="1"/>
    <col min="10255" max="10498" width="9.140625" style="169"/>
    <col min="10499" max="10499" width="5.5703125" style="169" customWidth="1"/>
    <col min="10500" max="10500" width="15.7109375" style="169" customWidth="1"/>
    <col min="10501" max="10501" width="20.7109375" style="169" customWidth="1"/>
    <col min="10502" max="10505" width="14.7109375" style="169" customWidth="1"/>
    <col min="10506" max="10506" width="13.140625" style="169" customWidth="1"/>
    <col min="10507" max="10507" width="11.7109375" style="169" customWidth="1"/>
    <col min="10508" max="10510" width="10.140625" style="169" customWidth="1"/>
    <col min="10511" max="10754" width="9.140625" style="169"/>
    <col min="10755" max="10755" width="5.5703125" style="169" customWidth="1"/>
    <col min="10756" max="10756" width="15.7109375" style="169" customWidth="1"/>
    <col min="10757" max="10757" width="20.7109375" style="169" customWidth="1"/>
    <col min="10758" max="10761" width="14.7109375" style="169" customWidth="1"/>
    <col min="10762" max="10762" width="13.140625" style="169" customWidth="1"/>
    <col min="10763" max="10763" width="11.7109375" style="169" customWidth="1"/>
    <col min="10764" max="10766" width="10.140625" style="169" customWidth="1"/>
    <col min="10767" max="11010" width="9.140625" style="169"/>
    <col min="11011" max="11011" width="5.5703125" style="169" customWidth="1"/>
    <col min="11012" max="11012" width="15.7109375" style="169" customWidth="1"/>
    <col min="11013" max="11013" width="20.7109375" style="169" customWidth="1"/>
    <col min="11014" max="11017" width="14.7109375" style="169" customWidth="1"/>
    <col min="11018" max="11018" width="13.140625" style="169" customWidth="1"/>
    <col min="11019" max="11019" width="11.7109375" style="169" customWidth="1"/>
    <col min="11020" max="11022" width="10.140625" style="169" customWidth="1"/>
    <col min="11023" max="11266" width="9.140625" style="169"/>
    <col min="11267" max="11267" width="5.5703125" style="169" customWidth="1"/>
    <col min="11268" max="11268" width="15.7109375" style="169" customWidth="1"/>
    <col min="11269" max="11269" width="20.7109375" style="169" customWidth="1"/>
    <col min="11270" max="11273" width="14.7109375" style="169" customWidth="1"/>
    <col min="11274" max="11274" width="13.140625" style="169" customWidth="1"/>
    <col min="11275" max="11275" width="11.7109375" style="169" customWidth="1"/>
    <col min="11276" max="11278" width="10.140625" style="169" customWidth="1"/>
    <col min="11279" max="11522" width="9.140625" style="169"/>
    <col min="11523" max="11523" width="5.5703125" style="169" customWidth="1"/>
    <col min="11524" max="11524" width="15.7109375" style="169" customWidth="1"/>
    <col min="11525" max="11525" width="20.7109375" style="169" customWidth="1"/>
    <col min="11526" max="11529" width="14.7109375" style="169" customWidth="1"/>
    <col min="11530" max="11530" width="13.140625" style="169" customWidth="1"/>
    <col min="11531" max="11531" width="11.7109375" style="169" customWidth="1"/>
    <col min="11532" max="11534" width="10.140625" style="169" customWidth="1"/>
    <col min="11535" max="11778" width="9.140625" style="169"/>
    <col min="11779" max="11779" width="5.5703125" style="169" customWidth="1"/>
    <col min="11780" max="11780" width="15.7109375" style="169" customWidth="1"/>
    <col min="11781" max="11781" width="20.7109375" style="169" customWidth="1"/>
    <col min="11782" max="11785" width="14.7109375" style="169" customWidth="1"/>
    <col min="11786" max="11786" width="13.140625" style="169" customWidth="1"/>
    <col min="11787" max="11787" width="11.7109375" style="169" customWidth="1"/>
    <col min="11788" max="11790" width="10.140625" style="169" customWidth="1"/>
    <col min="11791" max="12034" width="9.140625" style="169"/>
    <col min="12035" max="12035" width="5.5703125" style="169" customWidth="1"/>
    <col min="12036" max="12036" width="15.7109375" style="169" customWidth="1"/>
    <col min="12037" max="12037" width="20.7109375" style="169" customWidth="1"/>
    <col min="12038" max="12041" width="14.7109375" style="169" customWidth="1"/>
    <col min="12042" max="12042" width="13.140625" style="169" customWidth="1"/>
    <col min="12043" max="12043" width="11.7109375" style="169" customWidth="1"/>
    <col min="12044" max="12046" width="10.140625" style="169" customWidth="1"/>
    <col min="12047" max="12290" width="9.140625" style="169"/>
    <col min="12291" max="12291" width="5.5703125" style="169" customWidth="1"/>
    <col min="12292" max="12292" width="15.7109375" style="169" customWidth="1"/>
    <col min="12293" max="12293" width="20.7109375" style="169" customWidth="1"/>
    <col min="12294" max="12297" width="14.7109375" style="169" customWidth="1"/>
    <col min="12298" max="12298" width="13.140625" style="169" customWidth="1"/>
    <col min="12299" max="12299" width="11.7109375" style="169" customWidth="1"/>
    <col min="12300" max="12302" width="10.140625" style="169" customWidth="1"/>
    <col min="12303" max="12546" width="9.140625" style="169"/>
    <col min="12547" max="12547" width="5.5703125" style="169" customWidth="1"/>
    <col min="12548" max="12548" width="15.7109375" style="169" customWidth="1"/>
    <col min="12549" max="12549" width="20.7109375" style="169" customWidth="1"/>
    <col min="12550" max="12553" width="14.7109375" style="169" customWidth="1"/>
    <col min="12554" max="12554" width="13.140625" style="169" customWidth="1"/>
    <col min="12555" max="12555" width="11.7109375" style="169" customWidth="1"/>
    <col min="12556" max="12558" width="10.140625" style="169" customWidth="1"/>
    <col min="12559" max="12802" width="9.140625" style="169"/>
    <col min="12803" max="12803" width="5.5703125" style="169" customWidth="1"/>
    <col min="12804" max="12804" width="15.7109375" style="169" customWidth="1"/>
    <col min="12805" max="12805" width="20.7109375" style="169" customWidth="1"/>
    <col min="12806" max="12809" width="14.7109375" style="169" customWidth="1"/>
    <col min="12810" max="12810" width="13.140625" style="169" customWidth="1"/>
    <col min="12811" max="12811" width="11.7109375" style="169" customWidth="1"/>
    <col min="12812" max="12814" width="10.140625" style="169" customWidth="1"/>
    <col min="12815" max="13058" width="9.140625" style="169"/>
    <col min="13059" max="13059" width="5.5703125" style="169" customWidth="1"/>
    <col min="13060" max="13060" width="15.7109375" style="169" customWidth="1"/>
    <col min="13061" max="13061" width="20.7109375" style="169" customWidth="1"/>
    <col min="13062" max="13065" width="14.7109375" style="169" customWidth="1"/>
    <col min="13066" max="13066" width="13.140625" style="169" customWidth="1"/>
    <col min="13067" max="13067" width="11.7109375" style="169" customWidth="1"/>
    <col min="13068" max="13070" width="10.140625" style="169" customWidth="1"/>
    <col min="13071" max="13314" width="9.140625" style="169"/>
    <col min="13315" max="13315" width="5.5703125" style="169" customWidth="1"/>
    <col min="13316" max="13316" width="15.7109375" style="169" customWidth="1"/>
    <col min="13317" max="13317" width="20.7109375" style="169" customWidth="1"/>
    <col min="13318" max="13321" width="14.7109375" style="169" customWidth="1"/>
    <col min="13322" max="13322" width="13.140625" style="169" customWidth="1"/>
    <col min="13323" max="13323" width="11.7109375" style="169" customWidth="1"/>
    <col min="13324" max="13326" width="10.140625" style="169" customWidth="1"/>
    <col min="13327" max="13570" width="9.140625" style="169"/>
    <col min="13571" max="13571" width="5.5703125" style="169" customWidth="1"/>
    <col min="13572" max="13572" width="15.7109375" style="169" customWidth="1"/>
    <col min="13573" max="13573" width="20.7109375" style="169" customWidth="1"/>
    <col min="13574" max="13577" width="14.7109375" style="169" customWidth="1"/>
    <col min="13578" max="13578" width="13.140625" style="169" customWidth="1"/>
    <col min="13579" max="13579" width="11.7109375" style="169" customWidth="1"/>
    <col min="13580" max="13582" width="10.140625" style="169" customWidth="1"/>
    <col min="13583" max="13826" width="9.140625" style="169"/>
    <col min="13827" max="13827" width="5.5703125" style="169" customWidth="1"/>
    <col min="13828" max="13828" width="15.7109375" style="169" customWidth="1"/>
    <col min="13829" max="13829" width="20.7109375" style="169" customWidth="1"/>
    <col min="13830" max="13833" width="14.7109375" style="169" customWidth="1"/>
    <col min="13834" max="13834" width="13.140625" style="169" customWidth="1"/>
    <col min="13835" max="13835" width="11.7109375" style="169" customWidth="1"/>
    <col min="13836" max="13838" width="10.140625" style="169" customWidth="1"/>
    <col min="13839" max="14082" width="9.140625" style="169"/>
    <col min="14083" max="14083" width="5.5703125" style="169" customWidth="1"/>
    <col min="14084" max="14084" width="15.7109375" style="169" customWidth="1"/>
    <col min="14085" max="14085" width="20.7109375" style="169" customWidth="1"/>
    <col min="14086" max="14089" width="14.7109375" style="169" customWidth="1"/>
    <col min="14090" max="14090" width="13.140625" style="169" customWidth="1"/>
    <col min="14091" max="14091" width="11.7109375" style="169" customWidth="1"/>
    <col min="14092" max="14094" width="10.140625" style="169" customWidth="1"/>
    <col min="14095" max="14338" width="9.140625" style="169"/>
    <col min="14339" max="14339" width="5.5703125" style="169" customWidth="1"/>
    <col min="14340" max="14340" width="15.7109375" style="169" customWidth="1"/>
    <col min="14341" max="14341" width="20.7109375" style="169" customWidth="1"/>
    <col min="14342" max="14345" width="14.7109375" style="169" customWidth="1"/>
    <col min="14346" max="14346" width="13.140625" style="169" customWidth="1"/>
    <col min="14347" max="14347" width="11.7109375" style="169" customWidth="1"/>
    <col min="14348" max="14350" width="10.140625" style="169" customWidth="1"/>
    <col min="14351" max="14594" width="9.140625" style="169"/>
    <col min="14595" max="14595" width="5.5703125" style="169" customWidth="1"/>
    <col min="14596" max="14596" width="15.7109375" style="169" customWidth="1"/>
    <col min="14597" max="14597" width="20.7109375" style="169" customWidth="1"/>
    <col min="14598" max="14601" width="14.7109375" style="169" customWidth="1"/>
    <col min="14602" max="14602" width="13.140625" style="169" customWidth="1"/>
    <col min="14603" max="14603" width="11.7109375" style="169" customWidth="1"/>
    <col min="14604" max="14606" width="10.140625" style="169" customWidth="1"/>
    <col min="14607" max="14850" width="9.140625" style="169"/>
    <col min="14851" max="14851" width="5.5703125" style="169" customWidth="1"/>
    <col min="14852" max="14852" width="15.7109375" style="169" customWidth="1"/>
    <col min="14853" max="14853" width="20.7109375" style="169" customWidth="1"/>
    <col min="14854" max="14857" width="14.7109375" style="169" customWidth="1"/>
    <col min="14858" max="14858" width="13.140625" style="169" customWidth="1"/>
    <col min="14859" max="14859" width="11.7109375" style="169" customWidth="1"/>
    <col min="14860" max="14862" width="10.140625" style="169" customWidth="1"/>
    <col min="14863" max="15106" width="9.140625" style="169"/>
    <col min="15107" max="15107" width="5.5703125" style="169" customWidth="1"/>
    <col min="15108" max="15108" width="15.7109375" style="169" customWidth="1"/>
    <col min="15109" max="15109" width="20.7109375" style="169" customWidth="1"/>
    <col min="15110" max="15113" width="14.7109375" style="169" customWidth="1"/>
    <col min="15114" max="15114" width="13.140625" style="169" customWidth="1"/>
    <col min="15115" max="15115" width="11.7109375" style="169" customWidth="1"/>
    <col min="15116" max="15118" width="10.140625" style="169" customWidth="1"/>
    <col min="15119" max="15362" width="9.140625" style="169"/>
    <col min="15363" max="15363" width="5.5703125" style="169" customWidth="1"/>
    <col min="15364" max="15364" width="15.7109375" style="169" customWidth="1"/>
    <col min="15365" max="15365" width="20.7109375" style="169" customWidth="1"/>
    <col min="15366" max="15369" width="14.7109375" style="169" customWidth="1"/>
    <col min="15370" max="15370" width="13.140625" style="169" customWidth="1"/>
    <col min="15371" max="15371" width="11.7109375" style="169" customWidth="1"/>
    <col min="15372" max="15374" width="10.140625" style="169" customWidth="1"/>
    <col min="15375" max="15618" width="9.140625" style="169"/>
    <col min="15619" max="15619" width="5.5703125" style="169" customWidth="1"/>
    <col min="15620" max="15620" width="15.7109375" style="169" customWidth="1"/>
    <col min="15621" max="15621" width="20.7109375" style="169" customWidth="1"/>
    <col min="15622" max="15625" width="14.7109375" style="169" customWidth="1"/>
    <col min="15626" max="15626" width="13.140625" style="169" customWidth="1"/>
    <col min="15627" max="15627" width="11.7109375" style="169" customWidth="1"/>
    <col min="15628" max="15630" width="10.140625" style="169" customWidth="1"/>
    <col min="15631" max="15874" width="9.140625" style="169"/>
    <col min="15875" max="15875" width="5.5703125" style="169" customWidth="1"/>
    <col min="15876" max="15876" width="15.7109375" style="169" customWidth="1"/>
    <col min="15877" max="15877" width="20.7109375" style="169" customWidth="1"/>
    <col min="15878" max="15881" width="14.7109375" style="169" customWidth="1"/>
    <col min="15882" max="15882" width="13.140625" style="169" customWidth="1"/>
    <col min="15883" max="15883" width="11.7109375" style="169" customWidth="1"/>
    <col min="15884" max="15886" width="10.140625" style="169" customWidth="1"/>
    <col min="15887" max="16130" width="9.140625" style="169"/>
    <col min="16131" max="16131" width="5.5703125" style="169" customWidth="1"/>
    <col min="16132" max="16132" width="15.7109375" style="169" customWidth="1"/>
    <col min="16133" max="16133" width="20.7109375" style="169" customWidth="1"/>
    <col min="16134" max="16137" width="14.7109375" style="169" customWidth="1"/>
    <col min="16138" max="16138" width="13.140625" style="169" customWidth="1"/>
    <col min="16139" max="16139" width="11.7109375" style="169" customWidth="1"/>
    <col min="16140" max="16142" width="10.140625" style="169" customWidth="1"/>
    <col min="16143" max="16384" width="9.140625" style="169"/>
  </cols>
  <sheetData>
    <row r="1" spans="1:11" ht="32.25" customHeight="1" x14ac:dyDescent="0.2">
      <c r="A1" s="63" t="s">
        <v>31</v>
      </c>
      <c r="B1" s="426" t="s">
        <v>168</v>
      </c>
      <c r="C1" s="427"/>
      <c r="D1" s="84" t="s">
        <v>8</v>
      </c>
      <c r="E1" s="85" t="s">
        <v>223</v>
      </c>
      <c r="F1" s="85" t="s">
        <v>375</v>
      </c>
      <c r="G1" s="280" t="s">
        <v>463</v>
      </c>
      <c r="H1" s="86" t="s">
        <v>224</v>
      </c>
      <c r="I1" s="86" t="s">
        <v>235</v>
      </c>
    </row>
    <row r="2" spans="1:11" ht="15" customHeight="1" x14ac:dyDescent="0.2">
      <c r="A2" s="597"/>
      <c r="B2" s="597"/>
      <c r="C2" s="597"/>
      <c r="D2" s="597"/>
      <c r="E2" s="597"/>
      <c r="F2" s="597"/>
      <c r="G2" s="597"/>
      <c r="H2" s="597"/>
      <c r="I2" s="597"/>
      <c r="J2" s="170"/>
    </row>
    <row r="3" spans="1:11" ht="15" customHeight="1" x14ac:dyDescent="0.2">
      <c r="A3" s="176" t="s">
        <v>51</v>
      </c>
      <c r="B3" s="598" t="s">
        <v>376</v>
      </c>
      <c r="C3" s="598"/>
      <c r="D3" s="598"/>
      <c r="E3" s="598"/>
      <c r="F3" s="598"/>
      <c r="G3" s="598"/>
      <c r="H3" s="598"/>
      <c r="I3" s="598"/>
      <c r="J3" s="170"/>
      <c r="K3" s="171"/>
    </row>
    <row r="4" spans="1:11" ht="15" customHeight="1" x14ac:dyDescent="0.2">
      <c r="A4" s="177" t="s">
        <v>50</v>
      </c>
      <c r="B4" s="555" t="s">
        <v>377</v>
      </c>
      <c r="C4" s="555"/>
      <c r="D4" s="212">
        <f>G4+H4+I4</f>
        <v>16000</v>
      </c>
      <c r="E4" s="212">
        <v>0</v>
      </c>
      <c r="F4" s="212">
        <v>16000</v>
      </c>
      <c r="G4" s="212">
        <v>16000</v>
      </c>
      <c r="H4" s="212">
        <v>0</v>
      </c>
      <c r="I4" s="212">
        <v>0</v>
      </c>
      <c r="J4" s="170"/>
      <c r="K4" s="171"/>
    </row>
    <row r="5" spans="1:11" ht="15" customHeight="1" x14ac:dyDescent="0.2">
      <c r="A5" s="177" t="s">
        <v>18</v>
      </c>
      <c r="B5" s="555" t="s">
        <v>458</v>
      </c>
      <c r="C5" s="555"/>
      <c r="D5" s="212">
        <f>G5+H5+I5</f>
        <v>80000</v>
      </c>
      <c r="E5" s="212">
        <v>0</v>
      </c>
      <c r="F5" s="212">
        <v>0</v>
      </c>
      <c r="G5" s="212">
        <v>0</v>
      </c>
      <c r="H5" s="212">
        <v>40000</v>
      </c>
      <c r="I5" s="212">
        <v>40000</v>
      </c>
      <c r="J5" s="170"/>
      <c r="K5" s="171"/>
    </row>
    <row r="6" spans="1:11" ht="15" customHeight="1" x14ac:dyDescent="0.2">
      <c r="A6" s="573" t="s">
        <v>9</v>
      </c>
      <c r="B6" s="573"/>
      <c r="C6" s="573"/>
      <c r="D6" s="178">
        <f>SUM(D4:D5)</f>
        <v>96000</v>
      </c>
      <c r="E6" s="179">
        <v>0</v>
      </c>
      <c r="F6" s="175">
        <f>SUM(F4:F5)</f>
        <v>16000</v>
      </c>
      <c r="G6" s="175">
        <f>SUM(G4:G5)</f>
        <v>16000</v>
      </c>
      <c r="H6" s="175">
        <f t="shared" ref="H6:I6" si="0">SUM(H4:H5)</f>
        <v>40000</v>
      </c>
      <c r="I6" s="175">
        <f t="shared" si="0"/>
        <v>40000</v>
      </c>
      <c r="J6" s="170"/>
    </row>
    <row r="7" spans="1:11" ht="15" customHeight="1" x14ac:dyDescent="0.2">
      <c r="A7" s="397" t="s">
        <v>420</v>
      </c>
      <c r="B7" s="397"/>
      <c r="C7" s="397"/>
      <c r="D7" s="397"/>
      <c r="E7" s="397"/>
      <c r="F7" s="342">
        <f t="shared" ref="F7:I8" si="1">F6</f>
        <v>16000</v>
      </c>
      <c r="G7" s="342">
        <f t="shared" ref="G7" si="2">G6</f>
        <v>16000</v>
      </c>
      <c r="H7" s="342">
        <f t="shared" si="1"/>
        <v>40000</v>
      </c>
      <c r="I7" s="342">
        <f t="shared" si="1"/>
        <v>40000</v>
      </c>
    </row>
    <row r="8" spans="1:11" ht="15" customHeight="1" x14ac:dyDescent="0.2">
      <c r="A8" s="550" t="s">
        <v>446</v>
      </c>
      <c r="B8" s="550"/>
      <c r="C8" s="550"/>
      <c r="D8" s="550"/>
      <c r="E8" s="550"/>
      <c r="F8" s="341">
        <f t="shared" si="1"/>
        <v>16000</v>
      </c>
      <c r="G8" s="341">
        <f t="shared" ref="G8" si="3">G7</f>
        <v>16000</v>
      </c>
      <c r="H8" s="341">
        <f t="shared" si="1"/>
        <v>40000</v>
      </c>
      <c r="I8" s="341">
        <f t="shared" si="1"/>
        <v>40000</v>
      </c>
    </row>
    <row r="9" spans="1:11" ht="15" customHeight="1" x14ac:dyDescent="0.2">
      <c r="A9" s="599"/>
      <c r="B9" s="599"/>
      <c r="C9" s="599"/>
      <c r="D9" s="599"/>
      <c r="E9" s="599"/>
      <c r="F9" s="599"/>
      <c r="G9" s="599"/>
      <c r="H9" s="599"/>
      <c r="I9" s="599"/>
      <c r="J9" s="170"/>
    </row>
    <row r="10" spans="1:11" ht="15" customHeight="1" x14ac:dyDescent="0.2">
      <c r="A10" s="174" t="s">
        <v>124</v>
      </c>
      <c r="B10" s="559" t="s">
        <v>302</v>
      </c>
      <c r="C10" s="559"/>
      <c r="D10" s="559"/>
      <c r="E10" s="559"/>
      <c r="F10" s="559"/>
      <c r="G10" s="559"/>
      <c r="H10" s="559"/>
      <c r="I10" s="559"/>
      <c r="J10" s="170"/>
    </row>
    <row r="11" spans="1:11" ht="15" customHeight="1" x14ac:dyDescent="0.2">
      <c r="A11" s="180" t="s">
        <v>50</v>
      </c>
      <c r="B11" s="600" t="s">
        <v>313</v>
      </c>
      <c r="C11" s="600"/>
      <c r="D11" s="212">
        <f>G11+H11+I11</f>
        <v>250000</v>
      </c>
      <c r="E11" s="212">
        <v>240000</v>
      </c>
      <c r="F11" s="212">
        <v>0</v>
      </c>
      <c r="G11" s="212">
        <v>0</v>
      </c>
      <c r="H11" s="212">
        <v>250000</v>
      </c>
      <c r="I11" s="212">
        <v>0</v>
      </c>
      <c r="J11" s="170"/>
    </row>
    <row r="12" spans="1:11" ht="15" customHeight="1" x14ac:dyDescent="0.2">
      <c r="A12" s="543" t="s">
        <v>301</v>
      </c>
      <c r="B12" s="544"/>
      <c r="C12" s="545"/>
      <c r="D12" s="178">
        <f>G12+H12+I12</f>
        <v>250000</v>
      </c>
      <c r="E12" s="182">
        <f>E11+10000</f>
        <v>250000</v>
      </c>
      <c r="F12" s="182">
        <v>0</v>
      </c>
      <c r="G12" s="182">
        <v>0</v>
      </c>
      <c r="H12" s="182">
        <v>250000</v>
      </c>
      <c r="I12" s="182">
        <v>0</v>
      </c>
      <c r="J12" s="170"/>
    </row>
    <row r="13" spans="1:11" ht="15" customHeight="1" x14ac:dyDescent="0.2">
      <c r="A13" s="543" t="s">
        <v>174</v>
      </c>
      <c r="B13" s="544"/>
      <c r="C13" s="545"/>
      <c r="D13" s="178">
        <f t="shared" ref="D13:D14" si="4">G13+H13+I13</f>
        <v>10000</v>
      </c>
      <c r="E13" s="182">
        <v>10000</v>
      </c>
      <c r="F13" s="182">
        <v>10000</v>
      </c>
      <c r="G13" s="182">
        <v>10000</v>
      </c>
      <c r="H13" s="182">
        <v>0</v>
      </c>
      <c r="I13" s="182">
        <v>0</v>
      </c>
      <c r="J13" s="170"/>
    </row>
    <row r="14" spans="1:11" ht="15" customHeight="1" x14ac:dyDescent="0.2">
      <c r="A14" s="573" t="s">
        <v>9</v>
      </c>
      <c r="B14" s="573"/>
      <c r="C14" s="573"/>
      <c r="D14" s="178">
        <f t="shared" si="4"/>
        <v>260000</v>
      </c>
      <c r="E14" s="183">
        <f>SUM(E12:E13)</f>
        <v>260000</v>
      </c>
      <c r="F14" s="182">
        <f>SUM(F12:F13)</f>
        <v>10000</v>
      </c>
      <c r="G14" s="182">
        <f>SUM(G12:G13)</f>
        <v>10000</v>
      </c>
      <c r="H14" s="182">
        <f>SUM(H12:H13)</f>
        <v>250000</v>
      </c>
      <c r="I14" s="182">
        <f>SUM(I12:I13)</f>
        <v>0</v>
      </c>
      <c r="J14" s="170"/>
    </row>
    <row r="15" spans="1:11" ht="15" customHeight="1" x14ac:dyDescent="0.2">
      <c r="A15" s="397" t="s">
        <v>420</v>
      </c>
      <c r="B15" s="397"/>
      <c r="C15" s="397"/>
      <c r="D15" s="397"/>
      <c r="E15" s="397"/>
      <c r="F15" s="342">
        <f t="shared" ref="F15:I16" si="5">F14</f>
        <v>10000</v>
      </c>
      <c r="G15" s="342">
        <f t="shared" ref="G15" si="6">G14</f>
        <v>10000</v>
      </c>
      <c r="H15" s="342">
        <f t="shared" si="5"/>
        <v>250000</v>
      </c>
      <c r="I15" s="342">
        <f t="shared" si="5"/>
        <v>0</v>
      </c>
      <c r="J15" s="170"/>
    </row>
    <row r="16" spans="1:11" ht="15" customHeight="1" x14ac:dyDescent="0.2">
      <c r="A16" s="550" t="s">
        <v>422</v>
      </c>
      <c r="B16" s="550"/>
      <c r="C16" s="550"/>
      <c r="D16" s="550"/>
      <c r="E16" s="550"/>
      <c r="F16" s="341">
        <f t="shared" si="5"/>
        <v>10000</v>
      </c>
      <c r="G16" s="341">
        <f t="shared" ref="G16" si="7">G15</f>
        <v>10000</v>
      </c>
      <c r="H16" s="341">
        <f t="shared" si="5"/>
        <v>250000</v>
      </c>
      <c r="I16" s="341">
        <f t="shared" si="5"/>
        <v>0</v>
      </c>
      <c r="J16" s="294"/>
      <c r="K16" s="298"/>
    </row>
    <row r="17" spans="1:15" ht="15" customHeight="1" x14ac:dyDescent="0.2">
      <c r="A17" s="573"/>
      <c r="B17" s="573"/>
      <c r="C17" s="573"/>
      <c r="D17" s="573"/>
      <c r="E17" s="573"/>
      <c r="F17" s="573"/>
      <c r="G17" s="573"/>
      <c r="H17" s="573"/>
      <c r="I17" s="573"/>
      <c r="J17" s="295"/>
      <c r="K17" s="297"/>
    </row>
    <row r="18" spans="1:15" ht="15" customHeight="1" x14ac:dyDescent="0.2">
      <c r="A18" s="174" t="s">
        <v>163</v>
      </c>
      <c r="B18" s="559" t="s">
        <v>187</v>
      </c>
      <c r="C18" s="559"/>
      <c r="D18" s="559"/>
      <c r="E18" s="559"/>
      <c r="F18" s="559"/>
      <c r="G18" s="559"/>
      <c r="H18" s="559"/>
      <c r="I18" s="559"/>
      <c r="J18" s="170"/>
    </row>
    <row r="19" spans="1:15" ht="15" customHeight="1" x14ac:dyDescent="0.2">
      <c r="A19" s="562" t="s">
        <v>16</v>
      </c>
      <c r="B19" s="560" t="s">
        <v>49</v>
      </c>
      <c r="C19" s="184" t="s">
        <v>0</v>
      </c>
      <c r="D19" s="212">
        <f t="shared" ref="D19:D24" si="8">G19+H19+I19</f>
        <v>0</v>
      </c>
      <c r="E19" s="181">
        <v>50000</v>
      </c>
      <c r="F19" s="181">
        <v>50000</v>
      </c>
      <c r="G19" s="181">
        <v>0</v>
      </c>
      <c r="H19" s="181">
        <v>0</v>
      </c>
      <c r="I19" s="181">
        <v>0</v>
      </c>
    </row>
    <row r="20" spans="1:15" ht="15" customHeight="1" x14ac:dyDescent="0.2">
      <c r="A20" s="592"/>
      <c r="B20" s="568"/>
      <c r="C20" s="222" t="s">
        <v>10</v>
      </c>
      <c r="D20" s="212">
        <f t="shared" si="8"/>
        <v>206000</v>
      </c>
      <c r="E20" s="181">
        <v>205700</v>
      </c>
      <c r="F20" s="181">
        <v>0</v>
      </c>
      <c r="G20" s="181">
        <v>0</v>
      </c>
      <c r="H20" s="181">
        <v>0</v>
      </c>
      <c r="I20" s="181">
        <v>206000</v>
      </c>
    </row>
    <row r="21" spans="1:15" ht="15" customHeight="1" x14ac:dyDescent="0.2">
      <c r="A21" s="592"/>
      <c r="B21" s="568"/>
      <c r="C21" s="284" t="s">
        <v>421</v>
      </c>
      <c r="D21" s="212">
        <f t="shared" si="8"/>
        <v>4115000</v>
      </c>
      <c r="E21" s="181">
        <v>4115000</v>
      </c>
      <c r="F21" s="181">
        <v>0</v>
      </c>
      <c r="G21" s="181">
        <v>0</v>
      </c>
      <c r="H21" s="181">
        <v>0</v>
      </c>
      <c r="I21" s="181">
        <v>4115000</v>
      </c>
    </row>
    <row r="22" spans="1:15" ht="15" customHeight="1" x14ac:dyDescent="0.2">
      <c r="A22" s="592"/>
      <c r="B22" s="568"/>
      <c r="C22" s="284" t="s">
        <v>407</v>
      </c>
      <c r="D22" s="212">
        <f t="shared" si="8"/>
        <v>38000</v>
      </c>
      <c r="E22" s="181">
        <v>0</v>
      </c>
      <c r="F22" s="181">
        <v>0</v>
      </c>
      <c r="G22" s="181">
        <v>0</v>
      </c>
      <c r="H22" s="181">
        <v>0</v>
      </c>
      <c r="I22" s="181">
        <v>38000</v>
      </c>
    </row>
    <row r="23" spans="1:15" ht="15" customHeight="1" x14ac:dyDescent="0.2">
      <c r="A23" s="592"/>
      <c r="B23" s="568"/>
      <c r="C23" s="203" t="s">
        <v>303</v>
      </c>
      <c r="D23" s="178">
        <f t="shared" si="8"/>
        <v>0</v>
      </c>
      <c r="E23" s="182">
        <v>255750</v>
      </c>
      <c r="F23" s="182">
        <v>0</v>
      </c>
      <c r="G23" s="182">
        <v>0</v>
      </c>
      <c r="H23" s="182">
        <v>0</v>
      </c>
      <c r="I23" s="182">
        <v>0</v>
      </c>
    </row>
    <row r="24" spans="1:15" ht="15" customHeight="1" x14ac:dyDescent="0.2">
      <c r="A24" s="592"/>
      <c r="B24" s="568"/>
      <c r="C24" s="301" t="s">
        <v>344</v>
      </c>
      <c r="D24" s="178">
        <f t="shared" si="8"/>
        <v>4359000</v>
      </c>
      <c r="E24" s="182">
        <v>4115000</v>
      </c>
      <c r="F24" s="182">
        <f>SUM(F19:F23)</f>
        <v>50000</v>
      </c>
      <c r="G24" s="182">
        <f>SUM(G19:G23)</f>
        <v>0</v>
      </c>
      <c r="H24" s="182">
        <f>SUM(H19:H23)</f>
        <v>0</v>
      </c>
      <c r="I24" s="182">
        <f>SUM(I19:I23)</f>
        <v>4359000</v>
      </c>
      <c r="O24" s="286"/>
    </row>
    <row r="25" spans="1:15" ht="15" customHeight="1" x14ac:dyDescent="0.25">
      <c r="A25" s="556" t="s">
        <v>36</v>
      </c>
      <c r="B25" s="539" t="s">
        <v>220</v>
      </c>
      <c r="C25" s="187" t="s">
        <v>327</v>
      </c>
      <c r="D25" s="212">
        <f t="shared" ref="D25:D31" si="9">G25+H25+I25</f>
        <v>20000</v>
      </c>
      <c r="E25" s="188">
        <f>19000</f>
        <v>19000</v>
      </c>
      <c r="F25" s="337">
        <v>0</v>
      </c>
      <c r="G25" s="337">
        <v>20000</v>
      </c>
      <c r="H25" s="188">
        <v>0</v>
      </c>
      <c r="I25" s="181">
        <v>0</v>
      </c>
      <c r="J25" s="170"/>
    </row>
    <row r="26" spans="1:15" ht="15" customHeight="1" x14ac:dyDescent="0.25">
      <c r="A26" s="556"/>
      <c r="B26" s="539"/>
      <c r="C26" s="187" t="s">
        <v>328</v>
      </c>
      <c r="D26" s="212">
        <f t="shared" si="9"/>
        <v>40000</v>
      </c>
      <c r="E26" s="188">
        <v>40000</v>
      </c>
      <c r="F26" s="337">
        <v>0</v>
      </c>
      <c r="G26" s="337">
        <v>0</v>
      </c>
      <c r="H26" s="188">
        <v>40000</v>
      </c>
      <c r="I26" s="181">
        <v>0</v>
      </c>
      <c r="J26" s="170"/>
    </row>
    <row r="27" spans="1:15" ht="15" customHeight="1" x14ac:dyDescent="0.25">
      <c r="A27" s="556"/>
      <c r="B27" s="539"/>
      <c r="C27" s="187" t="s">
        <v>330</v>
      </c>
      <c r="D27" s="212">
        <f t="shared" si="9"/>
        <v>5000</v>
      </c>
      <c r="E27" s="188">
        <v>5000</v>
      </c>
      <c r="F27" s="337">
        <v>0</v>
      </c>
      <c r="G27" s="337">
        <v>0</v>
      </c>
      <c r="H27" s="188">
        <v>5000</v>
      </c>
      <c r="I27" s="181">
        <v>0</v>
      </c>
      <c r="J27" s="170"/>
    </row>
    <row r="28" spans="1:15" ht="15" customHeight="1" x14ac:dyDescent="0.25">
      <c r="A28" s="556"/>
      <c r="B28" s="539"/>
      <c r="C28" s="187" t="s">
        <v>333</v>
      </c>
      <c r="D28" s="212">
        <f t="shared" si="9"/>
        <v>25000</v>
      </c>
      <c r="E28" s="188">
        <v>25000</v>
      </c>
      <c r="F28" s="337">
        <v>0</v>
      </c>
      <c r="G28" s="337">
        <v>0</v>
      </c>
      <c r="H28" s="188">
        <v>25000</v>
      </c>
      <c r="I28" s="181">
        <v>0</v>
      </c>
      <c r="J28" s="170"/>
    </row>
    <row r="29" spans="1:15" ht="15" customHeight="1" x14ac:dyDescent="0.2">
      <c r="A29" s="556"/>
      <c r="B29" s="539"/>
      <c r="C29" s="379" t="s">
        <v>476</v>
      </c>
      <c r="D29" s="212">
        <f t="shared" si="9"/>
        <v>1000</v>
      </c>
      <c r="E29" s="181">
        <v>0</v>
      </c>
      <c r="F29" s="181">
        <v>0</v>
      </c>
      <c r="G29" s="181">
        <v>1000</v>
      </c>
      <c r="H29" s="181">
        <v>0</v>
      </c>
      <c r="I29" s="181">
        <v>0</v>
      </c>
      <c r="J29" s="170"/>
    </row>
    <row r="30" spans="1:15" ht="15" customHeight="1" x14ac:dyDescent="0.2">
      <c r="A30" s="556"/>
      <c r="B30" s="539"/>
      <c r="C30" s="203" t="s">
        <v>344</v>
      </c>
      <c r="D30" s="178">
        <f t="shared" si="9"/>
        <v>91000</v>
      </c>
      <c r="E30" s="182">
        <f t="shared" ref="E30:F30" si="10">SUM(E25:E29)</f>
        <v>89000</v>
      </c>
      <c r="F30" s="182">
        <f t="shared" si="10"/>
        <v>0</v>
      </c>
      <c r="G30" s="182">
        <f>SUM(G25:G29)</f>
        <v>21000</v>
      </c>
      <c r="H30" s="182">
        <f t="shared" ref="H30:I30" si="11">SUM(H25:H29)</f>
        <v>70000</v>
      </c>
      <c r="I30" s="182">
        <f t="shared" si="11"/>
        <v>0</v>
      </c>
      <c r="J30" s="170"/>
    </row>
    <row r="31" spans="1:15" ht="15" customHeight="1" x14ac:dyDescent="0.2">
      <c r="A31" s="556"/>
      <c r="B31" s="539"/>
      <c r="C31" s="203" t="s">
        <v>314</v>
      </c>
      <c r="D31" s="178">
        <f t="shared" si="9"/>
        <v>6600</v>
      </c>
      <c r="E31" s="182">
        <v>2000</v>
      </c>
      <c r="F31" s="182">
        <v>2000</v>
      </c>
      <c r="G31" s="182">
        <v>2000</v>
      </c>
      <c r="H31" s="175">
        <f>ROUND(E31*1.08,-2)</f>
        <v>2200</v>
      </c>
      <c r="I31" s="175">
        <f>ROUND(H31*1.08,-2)</f>
        <v>2400</v>
      </c>
      <c r="J31" s="170"/>
    </row>
    <row r="32" spans="1:15" ht="15" customHeight="1" x14ac:dyDescent="0.2">
      <c r="A32" s="562" t="s">
        <v>20</v>
      </c>
      <c r="B32" s="560" t="s">
        <v>99</v>
      </c>
      <c r="C32" s="184" t="s">
        <v>0</v>
      </c>
      <c r="D32" s="212">
        <f t="shared" ref="D32:D36" si="12">G32+H32+I32</f>
        <v>0</v>
      </c>
      <c r="E32" s="181">
        <v>5000</v>
      </c>
      <c r="F32" s="181">
        <v>0</v>
      </c>
      <c r="G32" s="181">
        <v>0</v>
      </c>
      <c r="H32" s="189">
        <v>0</v>
      </c>
      <c r="I32" s="189">
        <v>0</v>
      </c>
      <c r="J32" s="170"/>
    </row>
    <row r="33" spans="1:10" ht="15" customHeight="1" x14ac:dyDescent="0.2">
      <c r="A33" s="592"/>
      <c r="B33" s="568"/>
      <c r="C33" s="290" t="s">
        <v>411</v>
      </c>
      <c r="D33" s="212">
        <f t="shared" si="12"/>
        <v>0</v>
      </c>
      <c r="E33" s="181">
        <v>0</v>
      </c>
      <c r="F33" s="181">
        <v>0</v>
      </c>
      <c r="G33" s="181">
        <v>0</v>
      </c>
      <c r="H33" s="189">
        <v>0</v>
      </c>
      <c r="I33" s="189">
        <v>0</v>
      </c>
      <c r="J33" s="170"/>
    </row>
    <row r="34" spans="1:10" ht="15" customHeight="1" x14ac:dyDescent="0.2">
      <c r="A34" s="592"/>
      <c r="B34" s="568"/>
      <c r="C34" s="304" t="s">
        <v>306</v>
      </c>
      <c r="D34" s="212">
        <f t="shared" si="12"/>
        <v>100000</v>
      </c>
      <c r="E34" s="181">
        <v>0</v>
      </c>
      <c r="F34" s="181">
        <v>0</v>
      </c>
      <c r="G34" s="181">
        <v>0</v>
      </c>
      <c r="H34" s="189">
        <v>50000</v>
      </c>
      <c r="I34" s="189">
        <v>50000</v>
      </c>
      <c r="J34" s="170"/>
    </row>
    <row r="35" spans="1:10" ht="15" customHeight="1" x14ac:dyDescent="0.2">
      <c r="A35" s="592"/>
      <c r="B35" s="568"/>
      <c r="C35" s="203" t="s">
        <v>303</v>
      </c>
      <c r="D35" s="178">
        <f t="shared" si="12"/>
        <v>0</v>
      </c>
      <c r="E35" s="182">
        <f>E32</f>
        <v>5000</v>
      </c>
      <c r="F35" s="182">
        <f>SUM(F32:F34)</f>
        <v>0</v>
      </c>
      <c r="G35" s="182">
        <f>SUM(G32:G34)</f>
        <v>0</v>
      </c>
      <c r="H35" s="182">
        <f>H32</f>
        <v>0</v>
      </c>
      <c r="I35" s="182">
        <f>I32</f>
        <v>0</v>
      </c>
      <c r="J35" s="170"/>
    </row>
    <row r="36" spans="1:10" ht="15" customHeight="1" x14ac:dyDescent="0.2">
      <c r="A36" s="593"/>
      <c r="B36" s="569"/>
      <c r="C36" s="355" t="s">
        <v>345</v>
      </c>
      <c r="D36" s="178">
        <f t="shared" si="12"/>
        <v>100000</v>
      </c>
      <c r="E36" s="182">
        <v>0</v>
      </c>
      <c r="F36" s="182">
        <v>0</v>
      </c>
      <c r="G36" s="182">
        <v>0</v>
      </c>
      <c r="H36" s="182">
        <v>50000</v>
      </c>
      <c r="I36" s="182">
        <v>50000</v>
      </c>
      <c r="J36" s="170"/>
    </row>
    <row r="37" spans="1:10" ht="15" customHeight="1" x14ac:dyDescent="0.2">
      <c r="A37" s="556" t="s">
        <v>22</v>
      </c>
      <c r="B37" s="539" t="s">
        <v>249</v>
      </c>
      <c r="C37" s="184" t="s">
        <v>394</v>
      </c>
      <c r="D37" s="212">
        <f t="shared" ref="D37:D41" si="13">G37+H37+I37</f>
        <v>3800</v>
      </c>
      <c r="E37" s="181">
        <v>0</v>
      </c>
      <c r="F37" s="181">
        <v>3800</v>
      </c>
      <c r="G37" s="181">
        <v>3800</v>
      </c>
      <c r="H37" s="181">
        <v>0</v>
      </c>
      <c r="I37" s="181">
        <v>0</v>
      </c>
      <c r="J37" s="170"/>
    </row>
    <row r="38" spans="1:10" ht="15" customHeight="1" x14ac:dyDescent="0.2">
      <c r="A38" s="556"/>
      <c r="B38" s="539"/>
      <c r="C38" s="276" t="s">
        <v>0</v>
      </c>
      <c r="D38" s="212">
        <f t="shared" si="13"/>
        <v>97000</v>
      </c>
      <c r="E38" s="181">
        <v>0</v>
      </c>
      <c r="F38" s="181">
        <v>0</v>
      </c>
      <c r="G38" s="381">
        <v>0</v>
      </c>
      <c r="H38" s="181">
        <v>97000</v>
      </c>
      <c r="I38" s="181">
        <v>0</v>
      </c>
      <c r="J38" s="170"/>
    </row>
    <row r="39" spans="1:10" ht="15" customHeight="1" x14ac:dyDescent="0.2">
      <c r="A39" s="556"/>
      <c r="B39" s="539"/>
      <c r="C39" s="184" t="s">
        <v>12</v>
      </c>
      <c r="D39" s="212">
        <f t="shared" si="13"/>
        <v>315000</v>
      </c>
      <c r="E39" s="181">
        <v>5000</v>
      </c>
      <c r="F39" s="181">
        <v>0</v>
      </c>
      <c r="G39" s="181">
        <v>0</v>
      </c>
      <c r="H39" s="181">
        <v>315000</v>
      </c>
      <c r="I39" s="181">
        <v>0</v>
      </c>
      <c r="J39" s="170"/>
    </row>
    <row r="40" spans="1:10" ht="15" customHeight="1" x14ac:dyDescent="0.2">
      <c r="A40" s="556"/>
      <c r="B40" s="539"/>
      <c r="C40" s="184" t="s">
        <v>411</v>
      </c>
      <c r="D40" s="212">
        <f t="shared" si="13"/>
        <v>77000</v>
      </c>
      <c r="E40" s="181">
        <v>77000</v>
      </c>
      <c r="F40" s="181">
        <v>77000</v>
      </c>
      <c r="G40" s="181">
        <v>77000</v>
      </c>
      <c r="H40" s="181">
        <v>0</v>
      </c>
      <c r="I40" s="181">
        <v>0</v>
      </c>
      <c r="J40" s="170"/>
    </row>
    <row r="41" spans="1:10" ht="15" customHeight="1" x14ac:dyDescent="0.2">
      <c r="A41" s="556"/>
      <c r="B41" s="539"/>
      <c r="C41" s="190" t="s">
        <v>307</v>
      </c>
      <c r="D41" s="212">
        <f t="shared" si="13"/>
        <v>20800</v>
      </c>
      <c r="E41" s="181">
        <v>0</v>
      </c>
      <c r="F41" s="181">
        <v>0</v>
      </c>
      <c r="G41" s="181">
        <v>0</v>
      </c>
      <c r="H41" s="181">
        <v>10000</v>
      </c>
      <c r="I41" s="181">
        <f>ROUND(H41+0.08*H41,-2)</f>
        <v>10800</v>
      </c>
      <c r="J41" s="170"/>
    </row>
    <row r="42" spans="1:10" ht="15" customHeight="1" x14ac:dyDescent="0.2">
      <c r="A42" s="556"/>
      <c r="B42" s="539"/>
      <c r="C42" s="202" t="s">
        <v>303</v>
      </c>
      <c r="D42" s="178">
        <f>G42+H42+I42</f>
        <v>513600</v>
      </c>
      <c r="E42" s="182">
        <f>SUM(E37:E41)</f>
        <v>82000</v>
      </c>
      <c r="F42" s="182">
        <f>SUM(F37:F41)</f>
        <v>80800</v>
      </c>
      <c r="G42" s="182">
        <f>SUM(G37:G41)</f>
        <v>80800</v>
      </c>
      <c r="H42" s="182">
        <f>SUM(H37:H41)</f>
        <v>422000</v>
      </c>
      <c r="I42" s="182">
        <f>SUM(I37:I41)</f>
        <v>10800</v>
      </c>
      <c r="J42" s="170"/>
    </row>
    <row r="43" spans="1:10" ht="15" customHeight="1" x14ac:dyDescent="0.2">
      <c r="A43" s="556" t="s">
        <v>24</v>
      </c>
      <c r="B43" s="539" t="s">
        <v>100</v>
      </c>
      <c r="C43" s="184" t="s">
        <v>11</v>
      </c>
      <c r="D43" s="212">
        <f t="shared" ref="D43:D47" si="14">G43+H43+I43</f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170"/>
    </row>
    <row r="44" spans="1:10" ht="15" customHeight="1" x14ac:dyDescent="0.2">
      <c r="A44" s="556"/>
      <c r="B44" s="539"/>
      <c r="C44" s="184" t="s">
        <v>0</v>
      </c>
      <c r="D44" s="212">
        <f t="shared" si="14"/>
        <v>20000</v>
      </c>
      <c r="E44" s="181">
        <v>5000</v>
      </c>
      <c r="F44" s="181">
        <v>0</v>
      </c>
      <c r="G44" s="181">
        <v>0</v>
      </c>
      <c r="H44" s="181">
        <v>0</v>
      </c>
      <c r="I44" s="181">
        <v>20000</v>
      </c>
      <c r="J44" s="170"/>
    </row>
    <row r="45" spans="1:10" ht="15" customHeight="1" x14ac:dyDescent="0.2">
      <c r="A45" s="556"/>
      <c r="B45" s="539"/>
      <c r="C45" s="190" t="s">
        <v>307</v>
      </c>
      <c r="D45" s="212">
        <f t="shared" si="14"/>
        <v>20800</v>
      </c>
      <c r="E45" s="181">
        <v>0</v>
      </c>
      <c r="F45" s="181">
        <v>0</v>
      </c>
      <c r="G45" s="181">
        <v>0</v>
      </c>
      <c r="H45" s="181">
        <v>10000</v>
      </c>
      <c r="I45" s="181">
        <f>ROUND(H45+0.08*H45,-2)</f>
        <v>10800</v>
      </c>
      <c r="J45" s="170"/>
    </row>
    <row r="46" spans="1:10" ht="15" customHeight="1" x14ac:dyDescent="0.2">
      <c r="A46" s="556"/>
      <c r="B46" s="539"/>
      <c r="C46" s="202" t="s">
        <v>303</v>
      </c>
      <c r="D46" s="178">
        <f t="shared" si="14"/>
        <v>40800</v>
      </c>
      <c r="E46" s="182">
        <f>SUM(E43:E45)</f>
        <v>5000</v>
      </c>
      <c r="F46" s="182">
        <f>SUM(F43:F45)</f>
        <v>0</v>
      </c>
      <c r="G46" s="182">
        <f>SUM(G43:G45)</f>
        <v>0</v>
      </c>
      <c r="H46" s="182">
        <f t="shared" ref="H46:I46" si="15">SUM(H43:H45)</f>
        <v>10000</v>
      </c>
      <c r="I46" s="182">
        <f t="shared" si="15"/>
        <v>30800</v>
      </c>
      <c r="J46" s="170"/>
    </row>
    <row r="47" spans="1:10" ht="15" customHeight="1" x14ac:dyDescent="0.2">
      <c r="A47" s="562"/>
      <c r="B47" s="560"/>
      <c r="C47" s="313" t="s">
        <v>345</v>
      </c>
      <c r="D47" s="178">
        <f t="shared" si="14"/>
        <v>20000</v>
      </c>
      <c r="E47" s="182">
        <v>0</v>
      </c>
      <c r="F47" s="182">
        <v>0</v>
      </c>
      <c r="G47" s="182">
        <v>0</v>
      </c>
      <c r="H47" s="182">
        <v>20000</v>
      </c>
      <c r="I47" s="182">
        <v>0</v>
      </c>
      <c r="J47" s="170"/>
    </row>
    <row r="48" spans="1:10" ht="15" customHeight="1" x14ac:dyDescent="0.2">
      <c r="A48" s="556" t="s">
        <v>64</v>
      </c>
      <c r="B48" s="539" t="s">
        <v>312</v>
      </c>
      <c r="C48" s="304" t="s">
        <v>309</v>
      </c>
      <c r="D48" s="212">
        <f t="shared" ref="D48:D49" si="16">G48+H48+I48</f>
        <v>38000</v>
      </c>
      <c r="E48" s="181">
        <v>37820</v>
      </c>
      <c r="F48" s="181">
        <v>37820</v>
      </c>
      <c r="G48" s="181">
        <v>0</v>
      </c>
      <c r="H48" s="181">
        <v>38000</v>
      </c>
      <c r="I48" s="181">
        <v>0</v>
      </c>
      <c r="J48" s="170"/>
    </row>
    <row r="49" spans="1:10" ht="15" customHeight="1" x14ac:dyDescent="0.2">
      <c r="A49" s="556"/>
      <c r="B49" s="539"/>
      <c r="C49" s="304" t="s">
        <v>412</v>
      </c>
      <c r="D49" s="212">
        <f t="shared" si="16"/>
        <v>162000</v>
      </c>
      <c r="E49" s="181">
        <f>51680+22500+7000</f>
        <v>81180</v>
      </c>
      <c r="F49" s="181">
        <f>130000-37820</f>
        <v>92180</v>
      </c>
      <c r="G49" s="381">
        <v>0</v>
      </c>
      <c r="H49" s="181">
        <v>162000</v>
      </c>
      <c r="I49" s="181">
        <v>0</v>
      </c>
      <c r="J49" s="170"/>
    </row>
    <row r="50" spans="1:10" ht="15" customHeight="1" thickBot="1" x14ac:dyDescent="0.25">
      <c r="A50" s="563"/>
      <c r="B50" s="561"/>
      <c r="C50" s="233" t="s">
        <v>344</v>
      </c>
      <c r="D50" s="234">
        <f>G50+H50+I50</f>
        <v>200000</v>
      </c>
      <c r="E50" s="234">
        <f>SUM(E48:E49)</f>
        <v>119000</v>
      </c>
      <c r="F50" s="234">
        <f>SUM(F48:F49)</f>
        <v>130000</v>
      </c>
      <c r="G50" s="234">
        <f>SUM(G48:G49)</f>
        <v>0</v>
      </c>
      <c r="H50" s="234">
        <f>SUM(H48:H49)</f>
        <v>200000</v>
      </c>
      <c r="I50" s="234">
        <f>SUM(I48:I49)</f>
        <v>0</v>
      </c>
      <c r="J50" s="170"/>
    </row>
    <row r="51" spans="1:10" ht="15" customHeight="1" thickTop="1" x14ac:dyDescent="0.2">
      <c r="A51" s="564" t="s">
        <v>320</v>
      </c>
      <c r="B51" s="565"/>
      <c r="C51" s="303" t="s">
        <v>303</v>
      </c>
      <c r="D51" s="315">
        <f t="shared" ref="D51:I51" si="17">D46+D42+D35+D23</f>
        <v>554400</v>
      </c>
      <c r="E51" s="315">
        <f t="shared" si="17"/>
        <v>347750</v>
      </c>
      <c r="F51" s="338">
        <f t="shared" si="17"/>
        <v>80800</v>
      </c>
      <c r="G51" s="338">
        <f t="shared" si="17"/>
        <v>80800</v>
      </c>
      <c r="H51" s="315">
        <f t="shared" si="17"/>
        <v>432000</v>
      </c>
      <c r="I51" s="315">
        <f t="shared" si="17"/>
        <v>41600</v>
      </c>
      <c r="J51" s="170"/>
    </row>
    <row r="52" spans="1:10" ht="15" customHeight="1" x14ac:dyDescent="0.2">
      <c r="A52" s="564"/>
      <c r="B52" s="565"/>
      <c r="C52" s="302" t="s">
        <v>314</v>
      </c>
      <c r="D52" s="178">
        <f>D31</f>
        <v>6600</v>
      </c>
      <c r="E52" s="178">
        <f t="shared" ref="E52:I52" si="18">E31</f>
        <v>2000</v>
      </c>
      <c r="F52" s="312">
        <f t="shared" si="18"/>
        <v>2000</v>
      </c>
      <c r="G52" s="312">
        <f t="shared" ref="G52" si="19">G31</f>
        <v>2000</v>
      </c>
      <c r="H52" s="178">
        <f t="shared" si="18"/>
        <v>2200</v>
      </c>
      <c r="I52" s="178">
        <f t="shared" si="18"/>
        <v>2400</v>
      </c>
      <c r="J52" s="170"/>
    </row>
    <row r="53" spans="1:10" ht="15" customHeight="1" x14ac:dyDescent="0.2">
      <c r="A53" s="564"/>
      <c r="B53" s="565"/>
      <c r="C53" s="302" t="s">
        <v>344</v>
      </c>
      <c r="D53" s="178">
        <f>D24+D30+D36+D47+D50</f>
        <v>4770000</v>
      </c>
      <c r="E53" s="178">
        <f t="shared" ref="E53:I53" si="20">E24+E30+E36+E47+E50</f>
        <v>4323000</v>
      </c>
      <c r="F53" s="312">
        <f t="shared" si="20"/>
        <v>180000</v>
      </c>
      <c r="G53" s="312">
        <f>G24+G30+G36+G47+G50</f>
        <v>21000</v>
      </c>
      <c r="H53" s="178">
        <f t="shared" si="20"/>
        <v>340000</v>
      </c>
      <c r="I53" s="178">
        <f t="shared" si="20"/>
        <v>4409000</v>
      </c>
      <c r="J53" s="170"/>
    </row>
    <row r="54" spans="1:10" ht="15" customHeight="1" thickBot="1" x14ac:dyDescent="0.25">
      <c r="A54" s="566"/>
      <c r="B54" s="567"/>
      <c r="C54" s="235" t="s">
        <v>8</v>
      </c>
      <c r="D54" s="314">
        <f>SUM(D51:D53)</f>
        <v>5331000</v>
      </c>
      <c r="E54" s="314">
        <f t="shared" ref="E54:I54" si="21">SUM(E51:E53)</f>
        <v>4672750</v>
      </c>
      <c r="F54" s="339">
        <f t="shared" si="21"/>
        <v>262800</v>
      </c>
      <c r="G54" s="339">
        <f t="shared" ref="G54" si="22">SUM(G51:G53)</f>
        <v>103800</v>
      </c>
      <c r="H54" s="314">
        <f t="shared" si="21"/>
        <v>774200</v>
      </c>
      <c r="I54" s="314">
        <f t="shared" si="21"/>
        <v>4453000</v>
      </c>
      <c r="J54" s="170"/>
    </row>
    <row r="55" spans="1:10" ht="15" customHeight="1" thickTop="1" x14ac:dyDescent="0.2">
      <c r="A55" s="594" t="s">
        <v>420</v>
      </c>
      <c r="B55" s="594"/>
      <c r="C55" s="594"/>
      <c r="D55" s="594"/>
      <c r="E55" s="594"/>
      <c r="F55" s="295">
        <v>262800</v>
      </c>
      <c r="G55" s="295">
        <v>103800</v>
      </c>
      <c r="H55" s="295">
        <f>SUM(H56:H59)</f>
        <v>4952200</v>
      </c>
      <c r="I55" s="295">
        <f>SUM(I56:I59)</f>
        <v>94000</v>
      </c>
      <c r="J55" s="170"/>
    </row>
    <row r="56" spans="1:10" ht="15" customHeight="1" x14ac:dyDescent="0.2">
      <c r="A56" s="400" t="s">
        <v>446</v>
      </c>
      <c r="B56" s="401"/>
      <c r="C56" s="401"/>
      <c r="D56" s="401"/>
      <c r="E56" s="402"/>
      <c r="F56" s="343">
        <v>100000</v>
      </c>
      <c r="G56" s="343">
        <v>0</v>
      </c>
      <c r="H56" s="341">
        <v>50000</v>
      </c>
      <c r="I56" s="341">
        <v>0</v>
      </c>
      <c r="J56" s="170"/>
    </row>
    <row r="57" spans="1:10" ht="15" customHeight="1" x14ac:dyDescent="0.2">
      <c r="A57" s="400" t="s">
        <v>460</v>
      </c>
      <c r="B57" s="401"/>
      <c r="C57" s="401"/>
      <c r="D57" s="401"/>
      <c r="E57" s="402"/>
      <c r="F57" s="343">
        <v>0</v>
      </c>
      <c r="G57" s="343">
        <v>0</v>
      </c>
      <c r="H57" s="341">
        <v>4359000</v>
      </c>
      <c r="I57" s="341">
        <v>0</v>
      </c>
      <c r="J57" s="170"/>
    </row>
    <row r="58" spans="1:10" ht="15" customHeight="1" x14ac:dyDescent="0.2">
      <c r="A58" s="550" t="s">
        <v>461</v>
      </c>
      <c r="B58" s="550"/>
      <c r="C58" s="550"/>
      <c r="D58" s="550"/>
      <c r="E58" s="550"/>
      <c r="F58" s="343">
        <v>0</v>
      </c>
      <c r="G58" s="343">
        <v>0</v>
      </c>
      <c r="H58" s="341">
        <v>50000</v>
      </c>
      <c r="I58" s="341">
        <v>50000</v>
      </c>
      <c r="J58" s="170"/>
    </row>
    <row r="59" spans="1:10" ht="15" customHeight="1" x14ac:dyDescent="0.2">
      <c r="A59" s="550" t="s">
        <v>422</v>
      </c>
      <c r="B59" s="550"/>
      <c r="C59" s="550"/>
      <c r="D59" s="550"/>
      <c r="E59" s="550"/>
      <c r="F59" s="329">
        <v>162800</v>
      </c>
      <c r="G59" s="343">
        <v>103800</v>
      </c>
      <c r="H59" s="341">
        <v>493200</v>
      </c>
      <c r="I59" s="341">
        <v>44000</v>
      </c>
      <c r="J59" s="170"/>
    </row>
    <row r="60" spans="1:10" ht="15" customHeight="1" x14ac:dyDescent="0.2">
      <c r="A60" s="558"/>
      <c r="B60" s="558"/>
      <c r="C60" s="558"/>
      <c r="D60" s="558"/>
      <c r="E60" s="558"/>
      <c r="F60" s="558"/>
      <c r="G60" s="558"/>
      <c r="H60" s="558"/>
      <c r="I60" s="558"/>
      <c r="J60" s="170"/>
    </row>
    <row r="61" spans="1:10" ht="15" customHeight="1" x14ac:dyDescent="0.2">
      <c r="A61" s="174" t="s">
        <v>164</v>
      </c>
      <c r="B61" s="595" t="s">
        <v>477</v>
      </c>
      <c r="C61" s="595"/>
      <c r="D61" s="595"/>
      <c r="E61" s="595"/>
      <c r="F61" s="595"/>
      <c r="G61" s="595"/>
      <c r="H61" s="595"/>
      <c r="I61" s="595"/>
      <c r="J61" s="170"/>
    </row>
    <row r="62" spans="1:10" ht="15" customHeight="1" x14ac:dyDescent="0.2">
      <c r="A62" s="556" t="s">
        <v>50</v>
      </c>
      <c r="B62" s="539" t="s">
        <v>39</v>
      </c>
      <c r="C62" s="202" t="s">
        <v>303</v>
      </c>
      <c r="D62" s="182">
        <f t="shared" ref="D62:D63" si="23">G62+H62+I62</f>
        <v>0</v>
      </c>
      <c r="E62" s="182">
        <v>0</v>
      </c>
      <c r="F62" s="182">
        <v>0</v>
      </c>
      <c r="G62" s="357">
        <v>0</v>
      </c>
      <c r="H62" s="182">
        <v>0</v>
      </c>
      <c r="I62" s="182">
        <v>0</v>
      </c>
      <c r="J62" s="170"/>
    </row>
    <row r="63" spans="1:10" ht="15" customHeight="1" x14ac:dyDescent="0.2">
      <c r="A63" s="556"/>
      <c r="B63" s="539"/>
      <c r="C63" s="203" t="s">
        <v>314</v>
      </c>
      <c r="D63" s="182">
        <f t="shared" si="23"/>
        <v>0</v>
      </c>
      <c r="E63" s="182">
        <v>0</v>
      </c>
      <c r="F63" s="182">
        <v>0</v>
      </c>
      <c r="G63" s="182">
        <v>0</v>
      </c>
      <c r="H63" s="175">
        <f>ROUND(E63*1.08,-2)</f>
        <v>0</v>
      </c>
      <c r="I63" s="175">
        <f>ROUND(H63*1.08,-2)</f>
        <v>0</v>
      </c>
      <c r="J63" s="170"/>
    </row>
    <row r="64" spans="1:10" ht="15" customHeight="1" x14ac:dyDescent="0.2">
      <c r="A64" s="556"/>
      <c r="B64" s="539"/>
      <c r="C64" s="185" t="s">
        <v>9</v>
      </c>
      <c r="D64" s="186">
        <f>F64+H64+I64</f>
        <v>0</v>
      </c>
      <c r="E64" s="186">
        <f>SUM(E62:E63)</f>
        <v>0</v>
      </c>
      <c r="F64" s="186">
        <f>SUM(F62:F63)</f>
        <v>0</v>
      </c>
      <c r="G64" s="186">
        <f>SUM(G62:G63)</f>
        <v>0</v>
      </c>
      <c r="H64" s="186">
        <f t="shared" ref="H64:I64" si="24">SUM(H62:H63)</f>
        <v>0</v>
      </c>
      <c r="I64" s="186">
        <f t="shared" si="24"/>
        <v>0</v>
      </c>
      <c r="J64" s="170"/>
    </row>
    <row r="65" spans="1:13" ht="15" customHeight="1" x14ac:dyDescent="0.2">
      <c r="A65" s="556" t="s">
        <v>36</v>
      </c>
      <c r="B65" s="539" t="s">
        <v>6</v>
      </c>
      <c r="C65" s="190" t="s">
        <v>384</v>
      </c>
      <c r="D65" s="212">
        <f t="shared" ref="D65:D70" si="25">G65+H65+I65</f>
        <v>38000</v>
      </c>
      <c r="E65" s="181">
        <v>0</v>
      </c>
      <c r="F65" s="181">
        <v>38000</v>
      </c>
      <c r="G65" s="181">
        <v>38000</v>
      </c>
      <c r="H65" s="181">
        <v>0</v>
      </c>
      <c r="I65" s="181">
        <v>0</v>
      </c>
      <c r="J65" s="170"/>
    </row>
    <row r="66" spans="1:13" ht="15" customHeight="1" x14ac:dyDescent="0.2">
      <c r="A66" s="556"/>
      <c r="B66" s="539"/>
      <c r="C66" s="184" t="s">
        <v>238</v>
      </c>
      <c r="D66" s="212">
        <f t="shared" si="25"/>
        <v>438000</v>
      </c>
      <c r="E66" s="181">
        <v>210000</v>
      </c>
      <c r="F66" s="181">
        <v>438000</v>
      </c>
      <c r="G66" s="181">
        <v>438000</v>
      </c>
      <c r="H66" s="181">
        <v>0</v>
      </c>
      <c r="I66" s="181">
        <v>0</v>
      </c>
      <c r="J66" s="170"/>
    </row>
    <row r="67" spans="1:13" ht="15" customHeight="1" x14ac:dyDescent="0.2">
      <c r="A67" s="556"/>
      <c r="B67" s="539"/>
      <c r="C67" s="202" t="s">
        <v>303</v>
      </c>
      <c r="D67" s="182">
        <f t="shared" si="25"/>
        <v>0</v>
      </c>
      <c r="E67" s="218">
        <f>SUM(E65:E66)</f>
        <v>210000</v>
      </c>
      <c r="F67" s="218">
        <v>0</v>
      </c>
      <c r="G67" s="218">
        <v>0</v>
      </c>
      <c r="H67" s="218">
        <v>0</v>
      </c>
      <c r="I67" s="218">
        <f>SUM(I65:I66)</f>
        <v>0</v>
      </c>
      <c r="J67" s="170"/>
    </row>
    <row r="68" spans="1:13" ht="15" customHeight="1" x14ac:dyDescent="0.2">
      <c r="A68" s="556"/>
      <c r="B68" s="539"/>
      <c r="C68" s="318" t="s">
        <v>346</v>
      </c>
      <c r="D68" s="182">
        <f t="shared" si="25"/>
        <v>476000</v>
      </c>
      <c r="E68" s="218">
        <v>0</v>
      </c>
      <c r="F68" s="218">
        <f>F65+F66</f>
        <v>476000</v>
      </c>
      <c r="G68" s="218">
        <f>G65+G66</f>
        <v>476000</v>
      </c>
      <c r="H68" s="218">
        <f>H65+H66</f>
        <v>0</v>
      </c>
      <c r="I68" s="218">
        <v>0</v>
      </c>
      <c r="J68" s="347"/>
    </row>
    <row r="69" spans="1:13" ht="15" customHeight="1" x14ac:dyDescent="0.2">
      <c r="A69" s="556"/>
      <c r="B69" s="539"/>
      <c r="C69" s="203" t="s">
        <v>314</v>
      </c>
      <c r="D69" s="182">
        <f t="shared" si="25"/>
        <v>16000</v>
      </c>
      <c r="E69" s="182">
        <v>6000</v>
      </c>
      <c r="F69" s="182">
        <v>2500</v>
      </c>
      <c r="G69" s="182">
        <v>2500</v>
      </c>
      <c r="H69" s="175">
        <f>ROUND(E69*1.08,-2)</f>
        <v>6500</v>
      </c>
      <c r="I69" s="175">
        <f>ROUND(H69*1.08,-2)</f>
        <v>7000</v>
      </c>
      <c r="J69" s="170"/>
    </row>
    <row r="70" spans="1:13" ht="15" customHeight="1" x14ac:dyDescent="0.2">
      <c r="A70" s="556"/>
      <c r="B70" s="539"/>
      <c r="C70" s="203" t="s">
        <v>322</v>
      </c>
      <c r="D70" s="182">
        <f t="shared" si="25"/>
        <v>16200</v>
      </c>
      <c r="E70" s="182">
        <v>5000</v>
      </c>
      <c r="F70" s="182">
        <v>5000</v>
      </c>
      <c r="G70" s="182">
        <v>5000</v>
      </c>
      <c r="H70" s="175">
        <f>ROUND(E70*1.08,-2)</f>
        <v>5400</v>
      </c>
      <c r="I70" s="175">
        <f>ROUND(H70*1.08,-2)</f>
        <v>5800</v>
      </c>
      <c r="J70" s="170"/>
    </row>
    <row r="71" spans="1:13" ht="15" customHeight="1" x14ac:dyDescent="0.2">
      <c r="A71" s="556"/>
      <c r="B71" s="539"/>
      <c r="C71" s="185" t="s">
        <v>9</v>
      </c>
      <c r="D71" s="186">
        <f>F71+H71+I71</f>
        <v>508200</v>
      </c>
      <c r="E71" s="186">
        <f>SUM(E67:E70)</f>
        <v>221000</v>
      </c>
      <c r="F71" s="186">
        <f>SUM(F67:F70)</f>
        <v>483500</v>
      </c>
      <c r="G71" s="186">
        <f>SUM(G67:G70)</f>
        <v>483500</v>
      </c>
      <c r="H71" s="186">
        <f t="shared" ref="H71:I71" si="26">SUM(H67:H70)</f>
        <v>11900</v>
      </c>
      <c r="I71" s="186">
        <f t="shared" si="26"/>
        <v>12800</v>
      </c>
      <c r="J71" s="170"/>
      <c r="M71" s="171"/>
    </row>
    <row r="72" spans="1:13" ht="15" customHeight="1" x14ac:dyDescent="0.2">
      <c r="A72" s="556" t="s">
        <v>55</v>
      </c>
      <c r="B72" s="539" t="s">
        <v>4</v>
      </c>
      <c r="C72" s="184" t="s">
        <v>1</v>
      </c>
      <c r="D72" s="212">
        <f t="shared" ref="D72:D76" si="27">G72+H72+I72</f>
        <v>16200</v>
      </c>
      <c r="E72" s="181">
        <v>10000</v>
      </c>
      <c r="F72" s="181">
        <v>5000</v>
      </c>
      <c r="G72" s="181">
        <v>5000</v>
      </c>
      <c r="H72" s="189">
        <v>5400</v>
      </c>
      <c r="I72" s="181">
        <f>ROUND(H72+0.08*H72,-2)</f>
        <v>5800</v>
      </c>
      <c r="J72" s="170"/>
    </row>
    <row r="73" spans="1:13" ht="15" customHeight="1" x14ac:dyDescent="0.2">
      <c r="A73" s="556"/>
      <c r="B73" s="539"/>
      <c r="C73" s="184" t="s">
        <v>102</v>
      </c>
      <c r="D73" s="212">
        <f t="shared" si="27"/>
        <v>120000</v>
      </c>
      <c r="E73" s="181">
        <v>0</v>
      </c>
      <c r="F73" s="181">
        <v>0</v>
      </c>
      <c r="G73" s="181">
        <v>0</v>
      </c>
      <c r="H73" s="192">
        <v>70000</v>
      </c>
      <c r="I73" s="181">
        <v>50000</v>
      </c>
      <c r="J73" s="170"/>
    </row>
    <row r="74" spans="1:13" ht="15" customHeight="1" x14ac:dyDescent="0.2">
      <c r="A74" s="556"/>
      <c r="B74" s="539"/>
      <c r="C74" s="184" t="s">
        <v>10</v>
      </c>
      <c r="D74" s="212">
        <f t="shared" si="27"/>
        <v>2400</v>
      </c>
      <c r="E74" s="181">
        <v>0</v>
      </c>
      <c r="F74" s="181">
        <v>0</v>
      </c>
      <c r="G74" s="181">
        <v>0</v>
      </c>
      <c r="H74" s="181">
        <f>0.02*H73</f>
        <v>1400</v>
      </c>
      <c r="I74" s="181">
        <f>0.02*I73</f>
        <v>1000</v>
      </c>
      <c r="J74" s="170"/>
    </row>
    <row r="75" spans="1:13" ht="15" customHeight="1" x14ac:dyDescent="0.2">
      <c r="A75" s="556"/>
      <c r="B75" s="539"/>
      <c r="C75" s="202" t="s">
        <v>303</v>
      </c>
      <c r="D75" s="182">
        <f>G75+H75+I75</f>
        <v>138600</v>
      </c>
      <c r="E75" s="182">
        <f>SUM(E72:E74)</f>
        <v>10000</v>
      </c>
      <c r="F75" s="182">
        <v>5000</v>
      </c>
      <c r="G75" s="182">
        <v>5000</v>
      </c>
      <c r="H75" s="182">
        <f t="shared" ref="H75:I75" si="28">SUM(H72:H74)</f>
        <v>76800</v>
      </c>
      <c r="I75" s="182">
        <f t="shared" si="28"/>
        <v>56800</v>
      </c>
      <c r="J75" s="170"/>
    </row>
    <row r="76" spans="1:13" ht="15" customHeight="1" x14ac:dyDescent="0.2">
      <c r="A76" s="556"/>
      <c r="B76" s="539"/>
      <c r="C76" s="203" t="s">
        <v>314</v>
      </c>
      <c r="D76" s="182">
        <f t="shared" si="27"/>
        <v>6600</v>
      </c>
      <c r="E76" s="182">
        <v>2000</v>
      </c>
      <c r="F76" s="182">
        <v>2000</v>
      </c>
      <c r="G76" s="182">
        <v>2000</v>
      </c>
      <c r="H76" s="175">
        <f>ROUND(E76*1.08,-2)</f>
        <v>2200</v>
      </c>
      <c r="I76" s="175">
        <f>ROUND(H76*1.08,-2)</f>
        <v>2400</v>
      </c>
      <c r="J76" s="170"/>
    </row>
    <row r="77" spans="1:13" ht="15" customHeight="1" x14ac:dyDescent="0.2">
      <c r="A77" s="556"/>
      <c r="B77" s="539"/>
      <c r="C77" s="185" t="s">
        <v>9</v>
      </c>
      <c r="D77" s="186">
        <f>F77+H77+I77</f>
        <v>145200</v>
      </c>
      <c r="E77" s="186">
        <f>SUM(E75:E76)</f>
        <v>12000</v>
      </c>
      <c r="F77" s="186">
        <f>SUM(F75:F76)</f>
        <v>7000</v>
      </c>
      <c r="G77" s="186">
        <f>SUM(G75:G76)</f>
        <v>7000</v>
      </c>
      <c r="H77" s="186">
        <f t="shared" ref="H77:I77" si="29">SUM(H75:H76)</f>
        <v>79000</v>
      </c>
      <c r="I77" s="186">
        <f t="shared" si="29"/>
        <v>59200</v>
      </c>
      <c r="J77" s="170"/>
    </row>
    <row r="78" spans="1:13" ht="15" customHeight="1" x14ac:dyDescent="0.2">
      <c r="A78" s="556" t="s">
        <v>56</v>
      </c>
      <c r="B78" s="539" t="s">
        <v>300</v>
      </c>
      <c r="C78" s="184" t="s">
        <v>327</v>
      </c>
      <c r="D78" s="212">
        <f t="shared" ref="D78:D83" si="30">G78+H78+I78</f>
        <v>70000</v>
      </c>
      <c r="E78" s="181">
        <v>20000</v>
      </c>
      <c r="F78" s="181">
        <v>20000</v>
      </c>
      <c r="G78" s="181">
        <v>0</v>
      </c>
      <c r="H78" s="193">
        <v>70000</v>
      </c>
      <c r="I78" s="181">
        <v>0</v>
      </c>
      <c r="J78" s="170"/>
    </row>
    <row r="79" spans="1:13" ht="15" customHeight="1" x14ac:dyDescent="0.2">
      <c r="A79" s="556"/>
      <c r="B79" s="539"/>
      <c r="C79" s="184" t="s">
        <v>329</v>
      </c>
      <c r="D79" s="212">
        <f t="shared" si="30"/>
        <v>0</v>
      </c>
      <c r="E79" s="181">
        <v>0</v>
      </c>
      <c r="F79" s="181">
        <v>0</v>
      </c>
      <c r="G79" s="181">
        <v>0</v>
      </c>
      <c r="H79" s="181">
        <v>0</v>
      </c>
      <c r="I79" s="181">
        <v>0</v>
      </c>
      <c r="J79" s="170"/>
    </row>
    <row r="80" spans="1:13" ht="15" customHeight="1" x14ac:dyDescent="0.2">
      <c r="A80" s="556"/>
      <c r="B80" s="539"/>
      <c r="C80" s="283" t="s">
        <v>406</v>
      </c>
      <c r="D80" s="212">
        <f t="shared" si="30"/>
        <v>0</v>
      </c>
      <c r="E80" s="181">
        <v>0</v>
      </c>
      <c r="F80" s="181">
        <v>0</v>
      </c>
      <c r="G80" s="181">
        <v>0</v>
      </c>
      <c r="H80" s="181">
        <v>0</v>
      </c>
      <c r="I80" s="181">
        <v>0</v>
      </c>
      <c r="J80" s="170"/>
    </row>
    <row r="81" spans="1:12" ht="15" customHeight="1" x14ac:dyDescent="0.2">
      <c r="A81" s="556"/>
      <c r="B81" s="539"/>
      <c r="C81" s="379" t="s">
        <v>476</v>
      </c>
      <c r="D81" s="212">
        <f t="shared" si="30"/>
        <v>3400</v>
      </c>
      <c r="E81" s="181">
        <v>0</v>
      </c>
      <c r="F81" s="181">
        <v>0</v>
      </c>
      <c r="G81" s="181">
        <v>3400</v>
      </c>
      <c r="H81" s="181">
        <v>0</v>
      </c>
      <c r="I81" s="181">
        <v>0</v>
      </c>
      <c r="J81" s="170"/>
    </row>
    <row r="82" spans="1:12" ht="15" customHeight="1" x14ac:dyDescent="0.25">
      <c r="A82" s="556"/>
      <c r="B82" s="539"/>
      <c r="C82" s="202" t="s">
        <v>303</v>
      </c>
      <c r="D82" s="182">
        <f t="shared" si="30"/>
        <v>73400</v>
      </c>
      <c r="E82" s="217">
        <f>SUM(E78:E80)</f>
        <v>20000</v>
      </c>
      <c r="F82" s="340">
        <f t="shared" ref="F82" si="31">SUM(F78:F80)</f>
        <v>20000</v>
      </c>
      <c r="G82" s="340">
        <f>SUM(G78:G81)</f>
        <v>3400</v>
      </c>
      <c r="H82" s="340">
        <f t="shared" ref="H82:I82" si="32">SUM(H78:H81)</f>
        <v>70000</v>
      </c>
      <c r="I82" s="340">
        <f t="shared" si="32"/>
        <v>0</v>
      </c>
      <c r="J82" s="170"/>
    </row>
    <row r="83" spans="1:12" ht="15" customHeight="1" x14ac:dyDescent="0.2">
      <c r="A83" s="556"/>
      <c r="B83" s="539"/>
      <c r="C83" s="203" t="s">
        <v>314</v>
      </c>
      <c r="D83" s="182">
        <f t="shared" si="30"/>
        <v>7200</v>
      </c>
      <c r="E83" s="182">
        <v>2200</v>
      </c>
      <c r="F83" s="182">
        <v>2200</v>
      </c>
      <c r="G83" s="182">
        <v>2200</v>
      </c>
      <c r="H83" s="175">
        <f>ROUND(E83*1.08,-2)</f>
        <v>2400</v>
      </c>
      <c r="I83" s="175">
        <f>ROUND(H83*1.08,-2)</f>
        <v>2600</v>
      </c>
      <c r="J83" s="170"/>
    </row>
    <row r="84" spans="1:12" ht="15" customHeight="1" x14ac:dyDescent="0.2">
      <c r="A84" s="556"/>
      <c r="B84" s="539"/>
      <c r="C84" s="185" t="s">
        <v>9</v>
      </c>
      <c r="D84" s="186">
        <f>F84+H84+I84</f>
        <v>97200</v>
      </c>
      <c r="E84" s="186">
        <f>SUM(E82:E83)</f>
        <v>22200</v>
      </c>
      <c r="F84" s="186">
        <f>SUM(F82:F83)</f>
        <v>22200</v>
      </c>
      <c r="G84" s="186">
        <f>SUM(G82:G83)</f>
        <v>5600</v>
      </c>
      <c r="H84" s="186">
        <f t="shared" ref="H84:I84" si="33">SUM(H82:H83)</f>
        <v>72400</v>
      </c>
      <c r="I84" s="186">
        <f t="shared" si="33"/>
        <v>2600</v>
      </c>
      <c r="J84" s="170"/>
      <c r="L84" s="171"/>
    </row>
    <row r="85" spans="1:12" ht="15" customHeight="1" x14ac:dyDescent="0.2">
      <c r="A85" s="556" t="s">
        <v>24</v>
      </c>
      <c r="B85" s="539" t="s">
        <v>315</v>
      </c>
      <c r="C85" s="184" t="s">
        <v>238</v>
      </c>
      <c r="D85" s="212">
        <f t="shared" ref="D85:D90" si="34">G85+H85+I85</f>
        <v>374000</v>
      </c>
      <c r="E85" s="181">
        <v>261000</v>
      </c>
      <c r="F85" s="181">
        <v>0</v>
      </c>
      <c r="G85" s="181">
        <v>374000</v>
      </c>
      <c r="H85" s="181">
        <v>0</v>
      </c>
      <c r="I85" s="181">
        <v>0</v>
      </c>
      <c r="J85" s="170"/>
    </row>
    <row r="86" spans="1:12" ht="15" customHeight="1" x14ac:dyDescent="0.2">
      <c r="A86" s="556"/>
      <c r="B86" s="539"/>
      <c r="C86" s="184" t="s">
        <v>384</v>
      </c>
      <c r="D86" s="212">
        <f t="shared" si="34"/>
        <v>37500</v>
      </c>
      <c r="E86" s="181">
        <v>10200</v>
      </c>
      <c r="F86" s="181">
        <v>0</v>
      </c>
      <c r="G86" s="181">
        <v>37500</v>
      </c>
      <c r="H86" s="181">
        <v>0</v>
      </c>
      <c r="I86" s="181">
        <v>0</v>
      </c>
      <c r="J86" s="170"/>
    </row>
    <row r="87" spans="1:12" ht="15" customHeight="1" x14ac:dyDescent="0.25">
      <c r="A87" s="556"/>
      <c r="B87" s="539"/>
      <c r="C87" s="202" t="s">
        <v>303</v>
      </c>
      <c r="D87" s="182">
        <f t="shared" si="34"/>
        <v>0</v>
      </c>
      <c r="E87" s="217">
        <f>SUM(E85:E86)</f>
        <v>271200</v>
      </c>
      <c r="F87" s="340">
        <v>0</v>
      </c>
      <c r="G87" s="340">
        <v>0</v>
      </c>
      <c r="H87" s="217">
        <v>0</v>
      </c>
      <c r="I87" s="217">
        <f>SUM(I85:I86)</f>
        <v>0</v>
      </c>
      <c r="J87" s="170"/>
    </row>
    <row r="88" spans="1:12" ht="15" customHeight="1" x14ac:dyDescent="0.25">
      <c r="A88" s="556"/>
      <c r="B88" s="539"/>
      <c r="C88" s="318" t="s">
        <v>346</v>
      </c>
      <c r="D88" s="182">
        <f t="shared" si="34"/>
        <v>411500</v>
      </c>
      <c r="E88" s="217">
        <v>0</v>
      </c>
      <c r="F88" s="340">
        <v>0</v>
      </c>
      <c r="G88" s="340">
        <f>G85+G86</f>
        <v>411500</v>
      </c>
      <c r="H88" s="217">
        <v>0</v>
      </c>
      <c r="I88" s="217">
        <v>0</v>
      </c>
      <c r="J88" s="170"/>
    </row>
    <row r="89" spans="1:12" ht="15" customHeight="1" x14ac:dyDescent="0.2">
      <c r="A89" s="556"/>
      <c r="B89" s="539"/>
      <c r="C89" s="203" t="s">
        <v>314</v>
      </c>
      <c r="D89" s="182">
        <f t="shared" si="34"/>
        <v>40000</v>
      </c>
      <c r="E89" s="175">
        <v>12000</v>
      </c>
      <c r="F89" s="175">
        <v>12000</v>
      </c>
      <c r="G89" s="175">
        <v>13000</v>
      </c>
      <c r="H89" s="175">
        <f>ROUND(E89*1.08,-2)</f>
        <v>13000</v>
      </c>
      <c r="I89" s="175">
        <f>ROUND(H89*1.08,-2)</f>
        <v>14000</v>
      </c>
      <c r="J89" s="170"/>
    </row>
    <row r="90" spans="1:12" ht="15" customHeight="1" x14ac:dyDescent="0.2">
      <c r="A90" s="556"/>
      <c r="B90" s="539"/>
      <c r="C90" s="203" t="s">
        <v>322</v>
      </c>
      <c r="D90" s="182">
        <f t="shared" si="34"/>
        <v>16600</v>
      </c>
      <c r="E90" s="175">
        <v>5000</v>
      </c>
      <c r="F90" s="175">
        <v>5000</v>
      </c>
      <c r="G90" s="175">
        <v>5400</v>
      </c>
      <c r="H90" s="175">
        <f>ROUND(E90*1.08,-2)</f>
        <v>5400</v>
      </c>
      <c r="I90" s="175">
        <f>ROUND(H90*1.08,-2)</f>
        <v>5800</v>
      </c>
      <c r="J90" s="170"/>
    </row>
    <row r="91" spans="1:12" ht="15" customHeight="1" x14ac:dyDescent="0.2">
      <c r="A91" s="556"/>
      <c r="B91" s="539"/>
      <c r="C91" s="185" t="s">
        <v>9</v>
      </c>
      <c r="D91" s="186">
        <f>F91+H91+I91</f>
        <v>55200</v>
      </c>
      <c r="E91" s="186">
        <f>SUM(E87:E90)</f>
        <v>288200</v>
      </c>
      <c r="F91" s="186">
        <f>SUM(F87:F90)</f>
        <v>17000</v>
      </c>
      <c r="G91" s="186">
        <f>SUM(G87:G90)</f>
        <v>429900</v>
      </c>
      <c r="H91" s="186">
        <f t="shared" ref="H91:I91" si="35">SUM(H87:H90)</f>
        <v>18400</v>
      </c>
      <c r="I91" s="186">
        <f t="shared" si="35"/>
        <v>19800</v>
      </c>
      <c r="J91" s="170"/>
    </row>
    <row r="92" spans="1:12" ht="15" customHeight="1" x14ac:dyDescent="0.2">
      <c r="A92" s="556" t="s">
        <v>25</v>
      </c>
      <c r="B92" s="539" t="s">
        <v>40</v>
      </c>
      <c r="C92" s="190" t="s">
        <v>297</v>
      </c>
      <c r="D92" s="212">
        <f>G92+H92+I92</f>
        <v>10000</v>
      </c>
      <c r="E92" s="181">
        <v>0</v>
      </c>
      <c r="F92" s="181">
        <v>0</v>
      </c>
      <c r="G92" s="181">
        <v>0</v>
      </c>
      <c r="H92" s="181">
        <v>10000</v>
      </c>
      <c r="I92" s="181">
        <v>0</v>
      </c>
      <c r="J92" s="170"/>
    </row>
    <row r="93" spans="1:12" ht="15" customHeight="1" thickBot="1" x14ac:dyDescent="0.25">
      <c r="A93" s="556"/>
      <c r="B93" s="539"/>
      <c r="C93" s="202" t="s">
        <v>303</v>
      </c>
      <c r="D93" s="234">
        <f t="shared" ref="D93:D94" si="36">G93+H93+I93</f>
        <v>10000</v>
      </c>
      <c r="E93" s="182">
        <f>SUM(E92)</f>
        <v>0</v>
      </c>
      <c r="F93" s="182">
        <v>0</v>
      </c>
      <c r="G93" s="182">
        <v>0</v>
      </c>
      <c r="H93" s="182">
        <f t="shared" ref="H93:I93" si="37">SUM(H92)</f>
        <v>10000</v>
      </c>
      <c r="I93" s="182">
        <f t="shared" si="37"/>
        <v>0</v>
      </c>
      <c r="J93" s="170"/>
    </row>
    <row r="94" spans="1:12" ht="15" customHeight="1" thickTop="1" thickBot="1" x14ac:dyDescent="0.25">
      <c r="A94" s="556"/>
      <c r="B94" s="539"/>
      <c r="C94" s="203" t="s">
        <v>314</v>
      </c>
      <c r="D94" s="234">
        <f t="shared" si="36"/>
        <v>0</v>
      </c>
      <c r="E94" s="182">
        <v>0</v>
      </c>
      <c r="F94" s="182">
        <v>0</v>
      </c>
      <c r="G94" s="182">
        <v>0</v>
      </c>
      <c r="H94" s="175">
        <f>ROUND(E94*1.08,-2)</f>
        <v>0</v>
      </c>
      <c r="I94" s="175">
        <f>ROUND(H94*1.08,-2)</f>
        <v>0</v>
      </c>
      <c r="J94" s="170"/>
    </row>
    <row r="95" spans="1:12" ht="15" customHeight="1" thickTop="1" x14ac:dyDescent="0.2">
      <c r="A95" s="556"/>
      <c r="B95" s="539"/>
      <c r="C95" s="185" t="s">
        <v>9</v>
      </c>
      <c r="D95" s="186">
        <f>F95+H95+I95</f>
        <v>10000</v>
      </c>
      <c r="E95" s="186">
        <f>SUM(E93:E94)</f>
        <v>0</v>
      </c>
      <c r="F95" s="186">
        <f>SUM(F93:F94)</f>
        <v>0</v>
      </c>
      <c r="G95" s="186">
        <f>SUM(G93:G94)</f>
        <v>0</v>
      </c>
      <c r="H95" s="186">
        <f t="shared" ref="H95:I95" si="38">SUM(H93:H94)</f>
        <v>10000</v>
      </c>
      <c r="I95" s="186">
        <f t="shared" si="38"/>
        <v>0</v>
      </c>
      <c r="J95" s="170"/>
    </row>
    <row r="96" spans="1:12" ht="15" customHeight="1" x14ac:dyDescent="0.2">
      <c r="A96" s="556" t="s">
        <v>65</v>
      </c>
      <c r="B96" s="539" t="s">
        <v>43</v>
      </c>
      <c r="C96" s="184" t="s">
        <v>425</v>
      </c>
      <c r="D96" s="212">
        <f t="shared" ref="D96:D104" si="39">G96+H96+I96</f>
        <v>100000</v>
      </c>
      <c r="E96" s="192">
        <f>100000</f>
        <v>100000</v>
      </c>
      <c r="F96" s="181">
        <v>100000</v>
      </c>
      <c r="G96" s="181">
        <v>0</v>
      </c>
      <c r="H96" s="181">
        <v>100000</v>
      </c>
      <c r="I96" s="181">
        <v>0</v>
      </c>
      <c r="J96" s="170"/>
    </row>
    <row r="97" spans="1:12" ht="15" customHeight="1" x14ac:dyDescent="0.25">
      <c r="A97" s="556"/>
      <c r="B97" s="539"/>
      <c r="C97" s="187" t="s">
        <v>413</v>
      </c>
      <c r="D97" s="212">
        <f t="shared" si="39"/>
        <v>40000</v>
      </c>
      <c r="E97" s="188">
        <v>50000</v>
      </c>
      <c r="F97" s="337">
        <v>40000</v>
      </c>
      <c r="G97" s="337">
        <v>0</v>
      </c>
      <c r="H97" s="337">
        <v>40000</v>
      </c>
      <c r="I97" s="181">
        <v>0</v>
      </c>
      <c r="J97" s="223"/>
    </row>
    <row r="98" spans="1:12" ht="15" customHeight="1" x14ac:dyDescent="0.25">
      <c r="A98" s="556"/>
      <c r="B98" s="539"/>
      <c r="C98" s="187" t="s">
        <v>414</v>
      </c>
      <c r="D98" s="212">
        <f t="shared" si="39"/>
        <v>10000</v>
      </c>
      <c r="E98" s="188">
        <v>0</v>
      </c>
      <c r="F98" s="337">
        <v>10000</v>
      </c>
      <c r="G98" s="337">
        <v>0</v>
      </c>
      <c r="H98" s="337">
        <v>10000</v>
      </c>
      <c r="I98" s="181">
        <v>0</v>
      </c>
      <c r="J98" s="223"/>
    </row>
    <row r="99" spans="1:12" ht="15" customHeight="1" x14ac:dyDescent="0.25">
      <c r="A99" s="556"/>
      <c r="B99" s="539"/>
      <c r="C99" s="187" t="s">
        <v>415</v>
      </c>
      <c r="D99" s="212">
        <f t="shared" si="39"/>
        <v>34000</v>
      </c>
      <c r="E99" s="188">
        <v>0</v>
      </c>
      <c r="F99" s="337">
        <v>34000</v>
      </c>
      <c r="G99" s="337">
        <v>0</v>
      </c>
      <c r="H99" s="337">
        <v>34000</v>
      </c>
      <c r="I99" s="181">
        <v>0</v>
      </c>
      <c r="J99" s="223"/>
    </row>
    <row r="100" spans="1:12" ht="15" customHeight="1" x14ac:dyDescent="0.2">
      <c r="A100" s="556"/>
      <c r="B100" s="539"/>
      <c r="C100" s="184" t="s">
        <v>10</v>
      </c>
      <c r="D100" s="212">
        <f t="shared" si="39"/>
        <v>0</v>
      </c>
      <c r="E100" s="181">
        <v>3000</v>
      </c>
      <c r="F100" s="181">
        <v>0</v>
      </c>
      <c r="G100" s="181">
        <v>0</v>
      </c>
      <c r="H100" s="181">
        <v>0</v>
      </c>
      <c r="I100" s="181">
        <f>0.02*I96</f>
        <v>0</v>
      </c>
      <c r="J100" s="170"/>
    </row>
    <row r="101" spans="1:12" ht="15" customHeight="1" x14ac:dyDescent="0.2">
      <c r="A101" s="556"/>
      <c r="B101" s="539"/>
      <c r="C101" s="184" t="s">
        <v>69</v>
      </c>
      <c r="D101" s="212">
        <f t="shared" si="39"/>
        <v>12500</v>
      </c>
      <c r="E101" s="181">
        <v>12500</v>
      </c>
      <c r="F101" s="181">
        <v>12500</v>
      </c>
      <c r="G101" s="181">
        <v>0</v>
      </c>
      <c r="H101" s="181">
        <v>12500</v>
      </c>
      <c r="I101" s="181">
        <v>0</v>
      </c>
      <c r="J101" s="170"/>
      <c r="L101" s="171"/>
    </row>
    <row r="102" spans="1:12" ht="15" customHeight="1" x14ac:dyDescent="0.2">
      <c r="A102" s="556"/>
      <c r="B102" s="539"/>
      <c r="C102" s="379" t="s">
        <v>476</v>
      </c>
      <c r="D102" s="212">
        <f t="shared" si="39"/>
        <v>2000</v>
      </c>
      <c r="E102" s="181">
        <v>0</v>
      </c>
      <c r="F102" s="181">
        <v>0</v>
      </c>
      <c r="G102" s="181">
        <v>2000</v>
      </c>
      <c r="H102" s="181">
        <v>0</v>
      </c>
      <c r="I102" s="181">
        <v>0</v>
      </c>
      <c r="J102" s="170"/>
      <c r="L102" s="171"/>
    </row>
    <row r="103" spans="1:12" ht="15" customHeight="1" x14ac:dyDescent="0.2">
      <c r="A103" s="556"/>
      <c r="B103" s="539"/>
      <c r="C103" s="202" t="s">
        <v>303</v>
      </c>
      <c r="D103" s="182">
        <f t="shared" si="39"/>
        <v>198500</v>
      </c>
      <c r="E103" s="182">
        <f>SUM(E96:E102)</f>
        <v>165500</v>
      </c>
      <c r="F103" s="182">
        <f>SUM(F96:F102)</f>
        <v>196500</v>
      </c>
      <c r="G103" s="182">
        <f>SUM(G96:G102)</f>
        <v>2000</v>
      </c>
      <c r="H103" s="182">
        <f>SUM(H96:H102)</f>
        <v>196500</v>
      </c>
      <c r="I103" s="182">
        <f>SUM(I96:I102)</f>
        <v>0</v>
      </c>
      <c r="J103" s="170"/>
      <c r="L103" s="171"/>
    </row>
    <row r="104" spans="1:12" ht="15" customHeight="1" x14ac:dyDescent="0.2">
      <c r="A104" s="556"/>
      <c r="B104" s="539"/>
      <c r="C104" s="203" t="s">
        <v>314</v>
      </c>
      <c r="D104" s="182">
        <f t="shared" si="39"/>
        <v>4700</v>
      </c>
      <c r="E104" s="182">
        <v>0</v>
      </c>
      <c r="F104" s="182">
        <v>500</v>
      </c>
      <c r="G104" s="182">
        <v>500</v>
      </c>
      <c r="H104" s="175">
        <v>2000</v>
      </c>
      <c r="I104" s="175">
        <f>ROUND(H104*1.08,-2)</f>
        <v>2200</v>
      </c>
      <c r="J104" s="170"/>
    </row>
    <row r="105" spans="1:12" ht="15" customHeight="1" x14ac:dyDescent="0.2">
      <c r="A105" s="556"/>
      <c r="B105" s="539"/>
      <c r="C105" s="185" t="s">
        <v>9</v>
      </c>
      <c r="D105" s="186">
        <f>F105+H105+I105</f>
        <v>397700</v>
      </c>
      <c r="E105" s="186">
        <f>SUM(E103:E104)</f>
        <v>165500</v>
      </c>
      <c r="F105" s="186">
        <f>SUM(F103:F104)</f>
        <v>197000</v>
      </c>
      <c r="G105" s="186">
        <f>SUM(G103:G104)</f>
        <v>2500</v>
      </c>
      <c r="H105" s="186">
        <f t="shared" ref="H105" si="40">SUM(H103:H104)</f>
        <v>198500</v>
      </c>
      <c r="I105" s="186">
        <f t="shared" ref="I105" si="41">SUM(I103:I104)</f>
        <v>2200</v>
      </c>
      <c r="J105" s="170"/>
    </row>
    <row r="106" spans="1:12" ht="15" customHeight="1" x14ac:dyDescent="0.2">
      <c r="A106" s="556" t="s">
        <v>27</v>
      </c>
      <c r="B106" s="557" t="s">
        <v>7</v>
      </c>
      <c r="C106" s="190" t="s">
        <v>332</v>
      </c>
      <c r="D106" s="212">
        <f t="shared" ref="D106:D111" si="42">G106+H106+I106</f>
        <v>15000</v>
      </c>
      <c r="E106" s="181">
        <v>15000</v>
      </c>
      <c r="F106" s="181">
        <v>0</v>
      </c>
      <c r="G106" s="181">
        <v>0</v>
      </c>
      <c r="H106" s="181">
        <v>15000</v>
      </c>
      <c r="I106" s="181">
        <v>0</v>
      </c>
      <c r="J106" s="170"/>
    </row>
    <row r="107" spans="1:12" ht="15" customHeight="1" x14ac:dyDescent="0.2">
      <c r="A107" s="556"/>
      <c r="B107" s="557"/>
      <c r="C107" s="184" t="s">
        <v>12</v>
      </c>
      <c r="D107" s="212">
        <f t="shared" si="42"/>
        <v>100000</v>
      </c>
      <c r="E107" s="192">
        <v>10000</v>
      </c>
      <c r="F107" s="181">
        <v>2000</v>
      </c>
      <c r="G107" s="181">
        <v>0</v>
      </c>
      <c r="H107" s="192">
        <v>50000</v>
      </c>
      <c r="I107" s="181">
        <v>50000</v>
      </c>
      <c r="J107" s="170"/>
    </row>
    <row r="108" spans="1:12" ht="15" customHeight="1" x14ac:dyDescent="0.2">
      <c r="A108" s="556"/>
      <c r="B108" s="557"/>
      <c r="C108" s="379" t="s">
        <v>476</v>
      </c>
      <c r="D108" s="212">
        <f t="shared" si="42"/>
        <v>2000</v>
      </c>
      <c r="E108" s="181">
        <v>0</v>
      </c>
      <c r="F108" s="181">
        <v>0</v>
      </c>
      <c r="G108" s="181">
        <v>2000</v>
      </c>
      <c r="H108" s="181">
        <v>0</v>
      </c>
      <c r="I108" s="181">
        <v>0</v>
      </c>
      <c r="J108" s="170"/>
    </row>
    <row r="109" spans="1:12" ht="15" customHeight="1" x14ac:dyDescent="0.2">
      <c r="A109" s="556"/>
      <c r="B109" s="557"/>
      <c r="C109" s="301" t="s">
        <v>303</v>
      </c>
      <c r="D109" s="183">
        <f t="shared" si="42"/>
        <v>2000</v>
      </c>
      <c r="E109" s="183">
        <v>25000</v>
      </c>
      <c r="F109" s="182">
        <v>0</v>
      </c>
      <c r="G109" s="182">
        <f>SUM(G106:G108)</f>
        <v>2000</v>
      </c>
      <c r="H109" s="183">
        <v>0</v>
      </c>
      <c r="I109" s="182">
        <v>0</v>
      </c>
      <c r="J109" s="170"/>
    </row>
    <row r="110" spans="1:12" ht="15" customHeight="1" x14ac:dyDescent="0.2">
      <c r="A110" s="556"/>
      <c r="B110" s="557"/>
      <c r="C110" s="202" t="s">
        <v>346</v>
      </c>
      <c r="D110" s="182">
        <f t="shared" si="42"/>
        <v>115000</v>
      </c>
      <c r="E110" s="182">
        <v>0</v>
      </c>
      <c r="F110" s="182">
        <f>SUM(F106:F107)</f>
        <v>2000</v>
      </c>
      <c r="G110" s="182">
        <f>SUM(G106:G107)</f>
        <v>0</v>
      </c>
      <c r="H110" s="182">
        <f>SUM(H106:H107)</f>
        <v>65000</v>
      </c>
      <c r="I110" s="182">
        <f t="shared" ref="I110" si="43">SUM(I106:I107)</f>
        <v>50000</v>
      </c>
      <c r="J110" s="170"/>
    </row>
    <row r="111" spans="1:12" ht="15" customHeight="1" x14ac:dyDescent="0.2">
      <c r="A111" s="556"/>
      <c r="B111" s="557"/>
      <c r="C111" s="203" t="s">
        <v>314</v>
      </c>
      <c r="D111" s="182">
        <f t="shared" si="42"/>
        <v>7000</v>
      </c>
      <c r="E111" s="182">
        <v>2000</v>
      </c>
      <c r="F111" s="182">
        <v>2000</v>
      </c>
      <c r="G111" s="182">
        <v>2000</v>
      </c>
      <c r="H111" s="182">
        <v>2400</v>
      </c>
      <c r="I111" s="182">
        <f>ROUND(H111+0.08*H111,-2)</f>
        <v>2600</v>
      </c>
      <c r="J111" s="170"/>
    </row>
    <row r="112" spans="1:12" ht="15" customHeight="1" x14ac:dyDescent="0.2">
      <c r="A112" s="556"/>
      <c r="B112" s="557"/>
      <c r="C112" s="185" t="s">
        <v>9</v>
      </c>
      <c r="D112" s="186">
        <f>F112+H112+I112</f>
        <v>124000</v>
      </c>
      <c r="E112" s="186">
        <f>SUM(E110:E111)</f>
        <v>2000</v>
      </c>
      <c r="F112" s="186">
        <f>SUM(F110:F111)</f>
        <v>4000</v>
      </c>
      <c r="G112" s="186">
        <f>SUM(G109:G111)</f>
        <v>4000</v>
      </c>
      <c r="H112" s="186">
        <f t="shared" ref="H112:I112" si="44">SUM(H110:H111)</f>
        <v>67400</v>
      </c>
      <c r="I112" s="186">
        <f t="shared" si="44"/>
        <v>52600</v>
      </c>
      <c r="J112" s="170"/>
    </row>
    <row r="113" spans="1:12" ht="15" customHeight="1" x14ac:dyDescent="0.2">
      <c r="A113" s="556" t="s">
        <v>28</v>
      </c>
      <c r="B113" s="539" t="s">
        <v>41</v>
      </c>
      <c r="C113" s="190" t="s">
        <v>297</v>
      </c>
      <c r="D113" s="212">
        <f t="shared" ref="D113:D120" si="45">G113+H113+I113</f>
        <v>5000</v>
      </c>
      <c r="E113" s="181">
        <v>5000</v>
      </c>
      <c r="F113" s="181">
        <v>5000</v>
      </c>
      <c r="G113" s="181">
        <v>0</v>
      </c>
      <c r="H113" s="181">
        <v>5000</v>
      </c>
      <c r="I113" s="181">
        <v>0</v>
      </c>
      <c r="J113" s="170"/>
    </row>
    <row r="114" spans="1:12" ht="15" customHeight="1" x14ac:dyDescent="0.2">
      <c r="A114" s="556"/>
      <c r="B114" s="539"/>
      <c r="C114" s="184" t="s">
        <v>238</v>
      </c>
      <c r="D114" s="212">
        <f t="shared" si="45"/>
        <v>100000</v>
      </c>
      <c r="E114" s="192">
        <v>100000</v>
      </c>
      <c r="F114" s="181">
        <v>0</v>
      </c>
      <c r="G114" s="181">
        <v>0</v>
      </c>
      <c r="H114" s="192">
        <v>100000</v>
      </c>
      <c r="I114" s="181">
        <v>0</v>
      </c>
      <c r="J114" s="170"/>
      <c r="L114" s="171"/>
    </row>
    <row r="115" spans="1:12" ht="15" customHeight="1" x14ac:dyDescent="0.2">
      <c r="A115" s="556"/>
      <c r="B115" s="539"/>
      <c r="C115" s="184" t="s">
        <v>10</v>
      </c>
      <c r="D115" s="212">
        <f t="shared" si="45"/>
        <v>200</v>
      </c>
      <c r="E115" s="181">
        <v>3000</v>
      </c>
      <c r="F115" s="181">
        <v>0</v>
      </c>
      <c r="G115" s="181">
        <v>0</v>
      </c>
      <c r="H115" s="181">
        <v>200</v>
      </c>
      <c r="I115" s="181">
        <v>0</v>
      </c>
      <c r="J115" s="170"/>
    </row>
    <row r="116" spans="1:12" ht="15" customHeight="1" x14ac:dyDescent="0.2">
      <c r="A116" s="556"/>
      <c r="B116" s="539"/>
      <c r="C116" s="335" t="s">
        <v>437</v>
      </c>
      <c r="D116" s="212">
        <f t="shared" si="45"/>
        <v>0</v>
      </c>
      <c r="E116" s="181">
        <v>0</v>
      </c>
      <c r="F116" s="181">
        <v>2000</v>
      </c>
      <c r="G116" s="181">
        <v>0</v>
      </c>
      <c r="H116" s="181">
        <v>0</v>
      </c>
      <c r="I116" s="181">
        <v>0</v>
      </c>
      <c r="J116" s="170"/>
    </row>
    <row r="117" spans="1:12" ht="15" customHeight="1" x14ac:dyDescent="0.2">
      <c r="A117" s="556"/>
      <c r="B117" s="539"/>
      <c r="C117" s="184" t="s">
        <v>69</v>
      </c>
      <c r="D117" s="212">
        <f t="shared" si="45"/>
        <v>12000</v>
      </c>
      <c r="E117" s="181">
        <v>12000</v>
      </c>
      <c r="F117" s="181">
        <v>0</v>
      </c>
      <c r="G117" s="181">
        <v>0</v>
      </c>
      <c r="H117" s="181">
        <v>12000</v>
      </c>
      <c r="I117" s="181">
        <v>0</v>
      </c>
      <c r="J117" s="170"/>
    </row>
    <row r="118" spans="1:12" ht="15" customHeight="1" x14ac:dyDescent="0.2">
      <c r="A118" s="556"/>
      <c r="B118" s="539"/>
      <c r="C118" s="379" t="s">
        <v>476</v>
      </c>
      <c r="D118" s="212">
        <f t="shared" si="45"/>
        <v>2000</v>
      </c>
      <c r="E118" s="181">
        <v>0</v>
      </c>
      <c r="F118" s="181">
        <v>0</v>
      </c>
      <c r="G118" s="181">
        <v>2000</v>
      </c>
      <c r="H118" s="181">
        <v>0</v>
      </c>
      <c r="I118" s="181">
        <v>0</v>
      </c>
      <c r="J118" s="170"/>
    </row>
    <row r="119" spans="1:12" ht="15" customHeight="1" x14ac:dyDescent="0.2">
      <c r="A119" s="556"/>
      <c r="B119" s="539"/>
      <c r="C119" s="202" t="s">
        <v>303</v>
      </c>
      <c r="D119" s="183">
        <f t="shared" si="45"/>
        <v>119200</v>
      </c>
      <c r="E119" s="182">
        <f>SUM(E113:E117)</f>
        <v>120000</v>
      </c>
      <c r="F119" s="182">
        <v>5000</v>
      </c>
      <c r="G119" s="182">
        <v>2000</v>
      </c>
      <c r="H119" s="182">
        <f>SUM(H113:H117)</f>
        <v>117200</v>
      </c>
      <c r="I119" s="182">
        <f>SUM(I113:I117)</f>
        <v>0</v>
      </c>
      <c r="J119" s="170"/>
    </row>
    <row r="120" spans="1:12" ht="15" customHeight="1" x14ac:dyDescent="0.2">
      <c r="A120" s="556"/>
      <c r="B120" s="539"/>
      <c r="C120" s="203" t="s">
        <v>438</v>
      </c>
      <c r="D120" s="182">
        <f t="shared" si="45"/>
        <v>8200</v>
      </c>
      <c r="E120" s="182">
        <v>0</v>
      </c>
      <c r="F120" s="182">
        <v>2000</v>
      </c>
      <c r="G120" s="182">
        <v>2000</v>
      </c>
      <c r="H120" s="182">
        <v>3000</v>
      </c>
      <c r="I120" s="175">
        <f>ROUND(H120*1.08,-2)</f>
        <v>3200</v>
      </c>
      <c r="J120" s="175"/>
    </row>
    <row r="121" spans="1:12" ht="15" customHeight="1" x14ac:dyDescent="0.2">
      <c r="A121" s="556"/>
      <c r="B121" s="539"/>
      <c r="C121" s="185" t="s">
        <v>9</v>
      </c>
      <c r="D121" s="186">
        <f>F121+H121+I121</f>
        <v>130400</v>
      </c>
      <c r="E121" s="186">
        <f>SUM(E119:E120)</f>
        <v>120000</v>
      </c>
      <c r="F121" s="186">
        <f>SUM(F119:F120)</f>
        <v>7000</v>
      </c>
      <c r="G121" s="186">
        <f>SUM(G119:G120)</f>
        <v>4000</v>
      </c>
      <c r="H121" s="186">
        <f t="shared" ref="H121:I121" si="46">SUM(H119:H120)</f>
        <v>120200</v>
      </c>
      <c r="I121" s="186">
        <f t="shared" si="46"/>
        <v>3200</v>
      </c>
      <c r="J121" s="170"/>
    </row>
    <row r="122" spans="1:12" ht="15" customHeight="1" x14ac:dyDescent="0.25">
      <c r="A122" s="556" t="s">
        <v>58</v>
      </c>
      <c r="B122" s="539" t="s">
        <v>42</v>
      </c>
      <c r="C122" s="190" t="s">
        <v>297</v>
      </c>
      <c r="D122" s="212">
        <f t="shared" ref="D122:D126" si="47">G122+H122+I122</f>
        <v>10000</v>
      </c>
      <c r="E122" s="188">
        <v>10000</v>
      </c>
      <c r="F122" s="337">
        <v>10000</v>
      </c>
      <c r="G122" s="337">
        <v>10000</v>
      </c>
      <c r="H122" s="181">
        <v>0</v>
      </c>
      <c r="I122" s="181">
        <v>0</v>
      </c>
      <c r="J122" s="170"/>
    </row>
    <row r="123" spans="1:12" ht="15" customHeight="1" x14ac:dyDescent="0.2">
      <c r="A123" s="556"/>
      <c r="B123" s="539"/>
      <c r="C123" s="184" t="s">
        <v>32</v>
      </c>
      <c r="D123" s="212">
        <f t="shared" si="47"/>
        <v>50000</v>
      </c>
      <c r="E123" s="181">
        <v>0</v>
      </c>
      <c r="F123" s="181">
        <v>0</v>
      </c>
      <c r="G123" s="181">
        <v>0</v>
      </c>
      <c r="H123" s="181">
        <v>50000</v>
      </c>
      <c r="I123" s="181">
        <v>0</v>
      </c>
      <c r="J123" s="170"/>
    </row>
    <row r="124" spans="1:12" ht="15" customHeight="1" x14ac:dyDescent="0.2">
      <c r="A124" s="556"/>
      <c r="B124" s="539"/>
      <c r="C124" s="304" t="s">
        <v>426</v>
      </c>
      <c r="D124" s="212">
        <f t="shared" si="47"/>
        <v>110000</v>
      </c>
      <c r="E124" s="181">
        <v>70000</v>
      </c>
      <c r="F124" s="181">
        <v>100000</v>
      </c>
      <c r="G124" s="181">
        <v>110000</v>
      </c>
      <c r="H124" s="181">
        <v>0</v>
      </c>
      <c r="I124" s="181">
        <v>0</v>
      </c>
      <c r="J124" s="170"/>
    </row>
    <row r="125" spans="1:12" ht="15" customHeight="1" x14ac:dyDescent="0.2">
      <c r="A125" s="556"/>
      <c r="B125" s="539"/>
      <c r="C125" s="352" t="s">
        <v>466</v>
      </c>
      <c r="D125" s="212">
        <f t="shared" si="47"/>
        <v>4000</v>
      </c>
      <c r="E125" s="181">
        <v>0</v>
      </c>
      <c r="F125" s="181">
        <v>0</v>
      </c>
      <c r="G125" s="181">
        <v>4000</v>
      </c>
      <c r="H125" s="181">
        <v>0</v>
      </c>
      <c r="I125" s="181">
        <v>0</v>
      </c>
      <c r="J125" s="170"/>
    </row>
    <row r="126" spans="1:12" ht="15" customHeight="1" x14ac:dyDescent="0.2">
      <c r="A126" s="556"/>
      <c r="B126" s="539"/>
      <c r="C126" s="202" t="s">
        <v>303</v>
      </c>
      <c r="D126" s="183">
        <f t="shared" si="47"/>
        <v>0</v>
      </c>
      <c r="E126" s="182">
        <v>10000</v>
      </c>
      <c r="F126" s="182">
        <v>0</v>
      </c>
      <c r="G126" s="182">
        <v>0</v>
      </c>
      <c r="H126" s="182">
        <v>0</v>
      </c>
      <c r="I126" s="182">
        <f t="shared" ref="I126" si="48">SUM(I122:I123)</f>
        <v>0</v>
      </c>
      <c r="J126" s="170"/>
    </row>
    <row r="127" spans="1:12" ht="15" customHeight="1" x14ac:dyDescent="0.2">
      <c r="A127" s="556"/>
      <c r="B127" s="539"/>
      <c r="C127" s="228" t="s">
        <v>346</v>
      </c>
      <c r="D127" s="182">
        <f>G127+H127+I127</f>
        <v>174000</v>
      </c>
      <c r="E127" s="182">
        <v>70000</v>
      </c>
      <c r="F127" s="182">
        <f>F122+F123+F124</f>
        <v>110000</v>
      </c>
      <c r="G127" s="182">
        <f>G122+G123+G124+G125</f>
        <v>124000</v>
      </c>
      <c r="H127" s="182">
        <f t="shared" ref="H127:I127" si="49">H122+H123+H124+H125</f>
        <v>50000</v>
      </c>
      <c r="I127" s="182">
        <f t="shared" si="49"/>
        <v>0</v>
      </c>
      <c r="J127" s="170"/>
    </row>
    <row r="128" spans="1:12" ht="15" customHeight="1" x14ac:dyDescent="0.2">
      <c r="A128" s="556"/>
      <c r="B128" s="539"/>
      <c r="C128" s="185" t="s">
        <v>9</v>
      </c>
      <c r="D128" s="186">
        <f>F128+H128+I128</f>
        <v>160000</v>
      </c>
      <c r="E128" s="186">
        <f>SUM(E126:E127)</f>
        <v>80000</v>
      </c>
      <c r="F128" s="186">
        <f>SUM(F126:F127)</f>
        <v>110000</v>
      </c>
      <c r="G128" s="186">
        <f>SUM(G126:G127)</f>
        <v>124000</v>
      </c>
      <c r="H128" s="186">
        <f t="shared" ref="H128:I128" si="50">SUM(H126:H127)</f>
        <v>50000</v>
      </c>
      <c r="I128" s="186">
        <f t="shared" si="50"/>
        <v>0</v>
      </c>
      <c r="J128" s="170"/>
    </row>
    <row r="129" spans="1:11" ht="15" customHeight="1" x14ac:dyDescent="0.2">
      <c r="A129" s="556" t="s">
        <v>59</v>
      </c>
      <c r="B129" s="539" t="s">
        <v>5</v>
      </c>
      <c r="C129" s="190" t="s">
        <v>297</v>
      </c>
      <c r="D129" s="212">
        <f t="shared" ref="D129:D130" si="51">G129+H129+I129</f>
        <v>10000</v>
      </c>
      <c r="E129" s="181">
        <v>0</v>
      </c>
      <c r="F129" s="181">
        <v>0</v>
      </c>
      <c r="G129" s="181">
        <v>0</v>
      </c>
      <c r="H129" s="181">
        <v>10000</v>
      </c>
      <c r="I129" s="181">
        <v>0</v>
      </c>
      <c r="J129" s="170"/>
    </row>
    <row r="130" spans="1:11" ht="15" customHeight="1" x14ac:dyDescent="0.2">
      <c r="A130" s="556"/>
      <c r="B130" s="539"/>
      <c r="C130" s="184" t="s">
        <v>102</v>
      </c>
      <c r="D130" s="212">
        <f t="shared" si="51"/>
        <v>200000</v>
      </c>
      <c r="E130" s="181">
        <v>0</v>
      </c>
      <c r="F130" s="181">
        <v>0</v>
      </c>
      <c r="G130" s="181">
        <v>0</v>
      </c>
      <c r="H130" s="181">
        <v>200000</v>
      </c>
      <c r="I130" s="181">
        <v>0</v>
      </c>
      <c r="J130" s="170"/>
    </row>
    <row r="131" spans="1:11" ht="15" customHeight="1" x14ac:dyDescent="0.2">
      <c r="A131" s="556"/>
      <c r="B131" s="539"/>
      <c r="C131" s="202" t="s">
        <v>303</v>
      </c>
      <c r="D131" s="182">
        <f>G131+H131+I131</f>
        <v>445100</v>
      </c>
      <c r="E131" s="182">
        <f>SUM(E129:E130)</f>
        <v>0</v>
      </c>
      <c r="F131" s="182">
        <v>0</v>
      </c>
      <c r="G131" s="182">
        <v>0</v>
      </c>
      <c r="H131" s="182">
        <v>214000</v>
      </c>
      <c r="I131" s="182">
        <f>ROUND(H131+0.08*H131,-2)</f>
        <v>231100</v>
      </c>
      <c r="J131" s="170"/>
    </row>
    <row r="132" spans="1:11" ht="15" customHeight="1" x14ac:dyDescent="0.2">
      <c r="A132" s="556"/>
      <c r="B132" s="539"/>
      <c r="C132" s="185" t="s">
        <v>9</v>
      </c>
      <c r="D132" s="186">
        <f>F132+H132+I132</f>
        <v>445100</v>
      </c>
      <c r="E132" s="186">
        <f>SUM(E131)</f>
        <v>0</v>
      </c>
      <c r="F132" s="186">
        <f>SUM(F131)</f>
        <v>0</v>
      </c>
      <c r="G132" s="186">
        <f>SUM(G131)</f>
        <v>0</v>
      </c>
      <c r="H132" s="186">
        <f t="shared" ref="H132:I132" si="52">SUM(H131)</f>
        <v>214000</v>
      </c>
      <c r="I132" s="186">
        <f t="shared" si="52"/>
        <v>231100</v>
      </c>
      <c r="J132" s="170"/>
    </row>
    <row r="133" spans="1:11" ht="15" customHeight="1" x14ac:dyDescent="0.2">
      <c r="A133" s="556" t="s">
        <v>60</v>
      </c>
      <c r="B133" s="539" t="s">
        <v>321</v>
      </c>
      <c r="C133" s="190" t="s">
        <v>297</v>
      </c>
      <c r="D133" s="212">
        <f t="shared" ref="D133:D139" si="53">G133+H133+I133</f>
        <v>10000</v>
      </c>
      <c r="E133" s="181">
        <v>0</v>
      </c>
      <c r="F133" s="181">
        <v>0</v>
      </c>
      <c r="G133" s="181">
        <v>0</v>
      </c>
      <c r="H133" s="181">
        <v>10000</v>
      </c>
      <c r="I133" s="181">
        <v>0</v>
      </c>
      <c r="J133" s="170"/>
    </row>
    <row r="134" spans="1:11" ht="15" customHeight="1" x14ac:dyDescent="0.2">
      <c r="A134" s="556"/>
      <c r="B134" s="539"/>
      <c r="C134" s="184" t="s">
        <v>331</v>
      </c>
      <c r="D134" s="212">
        <f t="shared" si="53"/>
        <v>118000</v>
      </c>
      <c r="E134" s="181">
        <v>50000</v>
      </c>
      <c r="F134" s="181">
        <v>50000</v>
      </c>
      <c r="G134" s="181">
        <v>18000</v>
      </c>
      <c r="H134" s="181">
        <v>50000</v>
      </c>
      <c r="I134" s="181">
        <v>50000</v>
      </c>
      <c r="J134" s="170"/>
      <c r="K134" s="171"/>
    </row>
    <row r="135" spans="1:11" ht="15" customHeight="1" x14ac:dyDescent="0.2">
      <c r="A135" s="556"/>
      <c r="B135" s="539"/>
      <c r="C135" s="184" t="s">
        <v>10</v>
      </c>
      <c r="D135" s="212">
        <f t="shared" si="53"/>
        <v>2000</v>
      </c>
      <c r="E135" s="181">
        <v>3000</v>
      </c>
      <c r="F135" s="181">
        <v>0</v>
      </c>
      <c r="G135" s="181">
        <v>0</v>
      </c>
      <c r="H135" s="181">
        <f>0.02*H134</f>
        <v>1000</v>
      </c>
      <c r="I135" s="181">
        <f>0.02*I134</f>
        <v>1000</v>
      </c>
      <c r="J135" s="170"/>
    </row>
    <row r="136" spans="1:11" ht="15" customHeight="1" x14ac:dyDescent="0.2">
      <c r="A136" s="556"/>
      <c r="B136" s="539"/>
      <c r="C136" s="379" t="s">
        <v>476</v>
      </c>
      <c r="D136" s="212">
        <f t="shared" si="53"/>
        <v>3000</v>
      </c>
      <c r="E136" s="181">
        <v>0</v>
      </c>
      <c r="F136" s="181">
        <v>0</v>
      </c>
      <c r="G136" s="181">
        <v>3000</v>
      </c>
      <c r="H136" s="181">
        <v>0</v>
      </c>
      <c r="I136" s="181">
        <v>0</v>
      </c>
      <c r="J136" s="170"/>
    </row>
    <row r="137" spans="1:11" ht="15" customHeight="1" x14ac:dyDescent="0.2">
      <c r="A137" s="556"/>
      <c r="B137" s="539"/>
      <c r="C137" s="202" t="s">
        <v>303</v>
      </c>
      <c r="D137" s="182">
        <f>G137+H137+I137</f>
        <v>133000</v>
      </c>
      <c r="E137" s="182">
        <f t="shared" ref="E137:F137" si="54">SUM(E133:E136)</f>
        <v>53000</v>
      </c>
      <c r="F137" s="182">
        <f t="shared" si="54"/>
        <v>50000</v>
      </c>
      <c r="G137" s="182">
        <f>SUM(G133:G136)</f>
        <v>21000</v>
      </c>
      <c r="H137" s="182">
        <f t="shared" ref="H137:I137" si="55">SUM(H133:H136)</f>
        <v>61000</v>
      </c>
      <c r="I137" s="182">
        <f t="shared" si="55"/>
        <v>51000</v>
      </c>
      <c r="J137" s="170"/>
    </row>
    <row r="138" spans="1:11" ht="15" customHeight="1" x14ac:dyDescent="0.2">
      <c r="A138" s="556"/>
      <c r="B138" s="539"/>
      <c r="C138" s="203" t="s">
        <v>314</v>
      </c>
      <c r="D138" s="182">
        <f t="shared" si="53"/>
        <v>6600</v>
      </c>
      <c r="E138" s="182">
        <v>2000</v>
      </c>
      <c r="F138" s="182">
        <v>2000</v>
      </c>
      <c r="G138" s="182">
        <v>2000</v>
      </c>
      <c r="H138" s="175">
        <f>ROUND(E138*1.08,-2)</f>
        <v>2200</v>
      </c>
      <c r="I138" s="175">
        <f>ROUND(H138*1.08,-2)</f>
        <v>2400</v>
      </c>
      <c r="J138" s="170"/>
    </row>
    <row r="139" spans="1:11" ht="15" customHeight="1" x14ac:dyDescent="0.2">
      <c r="A139" s="556"/>
      <c r="B139" s="539"/>
      <c r="C139" s="203" t="s">
        <v>325</v>
      </c>
      <c r="D139" s="182">
        <f t="shared" si="53"/>
        <v>17100</v>
      </c>
      <c r="E139" s="182">
        <v>5000</v>
      </c>
      <c r="F139" s="182">
        <v>5000</v>
      </c>
      <c r="G139" s="182">
        <v>5000</v>
      </c>
      <c r="H139" s="182">
        <v>5800</v>
      </c>
      <c r="I139" s="182">
        <f>ROUND(H139+0.08*H139,-2)</f>
        <v>6300</v>
      </c>
      <c r="J139" s="170"/>
    </row>
    <row r="140" spans="1:11" ht="15" customHeight="1" x14ac:dyDescent="0.2">
      <c r="A140" s="556"/>
      <c r="B140" s="539"/>
      <c r="C140" s="185" t="s">
        <v>9</v>
      </c>
      <c r="D140" s="186">
        <f>F140+H140+I140</f>
        <v>185700</v>
      </c>
      <c r="E140" s="186">
        <f>SUM(E137:E139)</f>
        <v>60000</v>
      </c>
      <c r="F140" s="186">
        <f>SUM(F137:F139)</f>
        <v>57000</v>
      </c>
      <c r="G140" s="186">
        <f>SUM(G137:G139)</f>
        <v>28000</v>
      </c>
      <c r="H140" s="186">
        <f t="shared" ref="H140:I140" si="56">SUM(H137:H139)</f>
        <v>69000</v>
      </c>
      <c r="I140" s="186">
        <f t="shared" si="56"/>
        <v>59700</v>
      </c>
      <c r="J140" s="170"/>
    </row>
    <row r="141" spans="1:11" ht="15" customHeight="1" x14ac:dyDescent="0.2">
      <c r="A141" s="556" t="s">
        <v>61</v>
      </c>
      <c r="B141" s="539" t="s">
        <v>77</v>
      </c>
      <c r="C141" s="190" t="s">
        <v>297</v>
      </c>
      <c r="D141" s="212">
        <f t="shared" ref="D141:D149" si="57">G141+H141+I141</f>
        <v>17000</v>
      </c>
      <c r="E141" s="181">
        <v>7000</v>
      </c>
      <c r="F141" s="181">
        <v>7000</v>
      </c>
      <c r="G141" s="181">
        <v>7000</v>
      </c>
      <c r="H141" s="181">
        <v>10000</v>
      </c>
      <c r="I141" s="181">
        <v>0</v>
      </c>
      <c r="J141" s="170"/>
    </row>
    <row r="142" spans="1:11" ht="15" customHeight="1" x14ac:dyDescent="0.2">
      <c r="A142" s="556"/>
      <c r="B142" s="539"/>
      <c r="C142" s="184" t="s">
        <v>316</v>
      </c>
      <c r="D142" s="212">
        <f t="shared" si="57"/>
        <v>260000</v>
      </c>
      <c r="E142" s="181">
        <f>80000+70000</f>
        <v>150000</v>
      </c>
      <c r="F142" s="181">
        <v>0</v>
      </c>
      <c r="G142" s="181">
        <v>0</v>
      </c>
      <c r="H142" s="181">
        <v>250000</v>
      </c>
      <c r="I142" s="181">
        <v>10000</v>
      </c>
      <c r="J142" s="170"/>
    </row>
    <row r="143" spans="1:11" ht="15" customHeight="1" x14ac:dyDescent="0.2">
      <c r="A143" s="556"/>
      <c r="B143" s="539"/>
      <c r="C143" s="184" t="s">
        <v>10</v>
      </c>
      <c r="D143" s="212">
        <f t="shared" si="57"/>
        <v>5200</v>
      </c>
      <c r="E143" s="181">
        <v>3000</v>
      </c>
      <c r="F143" s="181">
        <v>0</v>
      </c>
      <c r="G143" s="181">
        <v>0</v>
      </c>
      <c r="H143" s="181">
        <f>0.02*H142</f>
        <v>5000</v>
      </c>
      <c r="I143" s="181">
        <f>0.02*I142</f>
        <v>200</v>
      </c>
      <c r="J143" s="170"/>
    </row>
    <row r="144" spans="1:11" ht="15" customHeight="1" x14ac:dyDescent="0.2">
      <c r="A144" s="556"/>
      <c r="B144" s="539"/>
      <c r="C144" s="290" t="s">
        <v>416</v>
      </c>
      <c r="D144" s="212">
        <f t="shared" si="57"/>
        <v>2000</v>
      </c>
      <c r="E144" s="181">
        <v>0</v>
      </c>
      <c r="F144" s="181">
        <v>2000</v>
      </c>
      <c r="G144" s="181">
        <v>2000</v>
      </c>
      <c r="H144" s="181">
        <v>0</v>
      </c>
      <c r="I144" s="181">
        <v>0</v>
      </c>
      <c r="J144" s="170"/>
    </row>
    <row r="145" spans="1:11" ht="15" customHeight="1" x14ac:dyDescent="0.2">
      <c r="A145" s="556"/>
      <c r="B145" s="539"/>
      <c r="C145" s="184" t="s">
        <v>1</v>
      </c>
      <c r="D145" s="212">
        <f t="shared" si="57"/>
        <v>28000</v>
      </c>
      <c r="E145" s="181">
        <v>0</v>
      </c>
      <c r="F145" s="181">
        <v>8000</v>
      </c>
      <c r="G145" s="181">
        <v>8000</v>
      </c>
      <c r="H145" s="181">
        <v>10000</v>
      </c>
      <c r="I145" s="181">
        <v>10000</v>
      </c>
      <c r="J145" s="170"/>
    </row>
    <row r="146" spans="1:11" ht="15" customHeight="1" x14ac:dyDescent="0.2">
      <c r="A146" s="556"/>
      <c r="B146" s="539"/>
      <c r="C146" s="379" t="s">
        <v>476</v>
      </c>
      <c r="D146" s="212">
        <f t="shared" si="57"/>
        <v>4400</v>
      </c>
      <c r="E146" s="181">
        <v>0</v>
      </c>
      <c r="F146" s="181">
        <v>0</v>
      </c>
      <c r="G146" s="181">
        <v>4400</v>
      </c>
      <c r="H146" s="181">
        <v>0</v>
      </c>
      <c r="I146" s="181">
        <v>0</v>
      </c>
      <c r="J146" s="170"/>
    </row>
    <row r="147" spans="1:11" ht="15" customHeight="1" x14ac:dyDescent="0.2">
      <c r="A147" s="556"/>
      <c r="B147" s="539"/>
      <c r="C147" s="202" t="s">
        <v>303</v>
      </c>
      <c r="D147" s="182">
        <f t="shared" si="57"/>
        <v>316600</v>
      </c>
      <c r="E147" s="182">
        <f>SUM(E141:E145)</f>
        <v>160000</v>
      </c>
      <c r="F147" s="182">
        <f>SUM(F141:F145)</f>
        <v>17000</v>
      </c>
      <c r="G147" s="182">
        <f>SUM(G141:G146)</f>
        <v>21400</v>
      </c>
      <c r="H147" s="182">
        <f t="shared" ref="H147:I147" si="58">SUM(H141:H146)</f>
        <v>275000</v>
      </c>
      <c r="I147" s="182">
        <f t="shared" si="58"/>
        <v>20200</v>
      </c>
      <c r="J147" s="170"/>
    </row>
    <row r="148" spans="1:11" ht="15" customHeight="1" x14ac:dyDescent="0.2">
      <c r="A148" s="556"/>
      <c r="B148" s="539"/>
      <c r="C148" s="203" t="s">
        <v>314</v>
      </c>
      <c r="D148" s="182">
        <f t="shared" si="57"/>
        <v>45400</v>
      </c>
      <c r="E148" s="182">
        <v>14000</v>
      </c>
      <c r="F148" s="182">
        <v>14000</v>
      </c>
      <c r="G148" s="182">
        <v>14000</v>
      </c>
      <c r="H148" s="175">
        <f>ROUND(E148*1.08,-2)</f>
        <v>15100</v>
      </c>
      <c r="I148" s="175">
        <f>ROUND(H148*1.08,-2)</f>
        <v>16300</v>
      </c>
      <c r="J148" s="170"/>
    </row>
    <row r="149" spans="1:11" ht="15" customHeight="1" x14ac:dyDescent="0.2">
      <c r="A149" s="556"/>
      <c r="B149" s="539"/>
      <c r="C149" s="203" t="s">
        <v>324</v>
      </c>
      <c r="D149" s="182">
        <f t="shared" si="57"/>
        <v>16200</v>
      </c>
      <c r="E149" s="182">
        <v>5000</v>
      </c>
      <c r="F149" s="182">
        <v>5000</v>
      </c>
      <c r="G149" s="182">
        <v>5000</v>
      </c>
      <c r="H149" s="175">
        <f>ROUND(E149*1.08,-2)</f>
        <v>5400</v>
      </c>
      <c r="I149" s="175">
        <f>ROUND(H149*1.08,-2)</f>
        <v>5800</v>
      </c>
      <c r="J149" s="170"/>
    </row>
    <row r="150" spans="1:11" ht="15" customHeight="1" x14ac:dyDescent="0.2">
      <c r="A150" s="556"/>
      <c r="B150" s="539"/>
      <c r="C150" s="185" t="s">
        <v>9</v>
      </c>
      <c r="D150" s="186">
        <f>F150+H150+I150</f>
        <v>373800</v>
      </c>
      <c r="E150" s="186">
        <f>SUM(E147:E149)</f>
        <v>179000</v>
      </c>
      <c r="F150" s="186">
        <f>SUM(F147:F149)</f>
        <v>36000</v>
      </c>
      <c r="G150" s="186">
        <f>SUM(G147:G149)</f>
        <v>40400</v>
      </c>
      <c r="H150" s="186">
        <f t="shared" ref="H150:I150" si="59">SUM(H147:H149)</f>
        <v>295500</v>
      </c>
      <c r="I150" s="186">
        <f t="shared" si="59"/>
        <v>42300</v>
      </c>
      <c r="J150" s="170"/>
    </row>
    <row r="151" spans="1:11" ht="15" customHeight="1" x14ac:dyDescent="0.2">
      <c r="A151" s="556" t="s">
        <v>140</v>
      </c>
      <c r="B151" s="539" t="s">
        <v>317</v>
      </c>
      <c r="C151" s="184" t="s">
        <v>433</v>
      </c>
      <c r="D151" s="212">
        <f t="shared" ref="D151:D159" si="60">G151+H151+I151</f>
        <v>138000</v>
      </c>
      <c r="E151" s="181">
        <v>138000</v>
      </c>
      <c r="F151" s="181">
        <v>138000</v>
      </c>
      <c r="G151" s="181">
        <v>138000</v>
      </c>
      <c r="H151" s="181">
        <v>0</v>
      </c>
      <c r="I151" s="181">
        <v>0</v>
      </c>
      <c r="J151" s="170"/>
    </row>
    <row r="152" spans="1:11" ht="15" customHeight="1" x14ac:dyDescent="0.2">
      <c r="A152" s="556"/>
      <c r="B152" s="539"/>
      <c r="C152" s="317" t="s">
        <v>434</v>
      </c>
      <c r="D152" s="212">
        <f t="shared" si="60"/>
        <v>25000</v>
      </c>
      <c r="E152" s="181">
        <v>0</v>
      </c>
      <c r="F152" s="181">
        <v>25000</v>
      </c>
      <c r="G152" s="181">
        <v>25000</v>
      </c>
      <c r="H152" s="181">
        <v>0</v>
      </c>
      <c r="I152" s="181">
        <v>0</v>
      </c>
      <c r="J152" s="170"/>
    </row>
    <row r="153" spans="1:11" ht="15" customHeight="1" x14ac:dyDescent="0.2">
      <c r="A153" s="556"/>
      <c r="B153" s="539"/>
      <c r="C153" s="309" t="s">
        <v>213</v>
      </c>
      <c r="D153" s="212">
        <f t="shared" si="60"/>
        <v>6800000</v>
      </c>
      <c r="E153" s="181">
        <v>7000000</v>
      </c>
      <c r="F153" s="181">
        <v>7000000</v>
      </c>
      <c r="G153" s="181">
        <v>0</v>
      </c>
      <c r="H153" s="181">
        <v>6800000</v>
      </c>
      <c r="I153" s="181">
        <v>0</v>
      </c>
      <c r="J153" s="170"/>
    </row>
    <row r="154" spans="1:11" ht="15" customHeight="1" x14ac:dyDescent="0.2">
      <c r="A154" s="556"/>
      <c r="B154" s="539"/>
      <c r="C154" s="184" t="s">
        <v>10</v>
      </c>
      <c r="D154" s="212">
        <f t="shared" si="60"/>
        <v>0</v>
      </c>
      <c r="E154" s="181">
        <v>0</v>
      </c>
      <c r="F154" s="181">
        <f>3%*F153</f>
        <v>210000</v>
      </c>
      <c r="G154" s="181">
        <f>3%*G153</f>
        <v>0</v>
      </c>
      <c r="H154" s="181">
        <f>ROUND(0.03*H151,-2)</f>
        <v>0</v>
      </c>
      <c r="I154" s="181">
        <f>0.05*I151</f>
        <v>0</v>
      </c>
      <c r="J154" s="170"/>
    </row>
    <row r="155" spans="1:11" ht="15" customHeight="1" x14ac:dyDescent="0.2">
      <c r="A155" s="556"/>
      <c r="B155" s="539"/>
      <c r="C155" s="317" t="s">
        <v>407</v>
      </c>
      <c r="D155" s="212">
        <f t="shared" si="60"/>
        <v>40000</v>
      </c>
      <c r="E155" s="181">
        <v>0</v>
      </c>
      <c r="F155" s="181">
        <v>40000</v>
      </c>
      <c r="G155" s="181">
        <v>40000</v>
      </c>
      <c r="H155" s="181">
        <v>0</v>
      </c>
      <c r="I155" s="181">
        <v>0</v>
      </c>
      <c r="J155" s="170"/>
    </row>
    <row r="156" spans="1:11" ht="15" customHeight="1" x14ac:dyDescent="0.2">
      <c r="A156" s="556"/>
      <c r="B156" s="539"/>
      <c r="C156" s="184" t="s">
        <v>69</v>
      </c>
      <c r="D156" s="212">
        <f t="shared" si="60"/>
        <v>50000</v>
      </c>
      <c r="E156" s="181">
        <v>50000</v>
      </c>
      <c r="F156" s="181">
        <v>50000</v>
      </c>
      <c r="G156" s="181">
        <v>0</v>
      </c>
      <c r="H156" s="181">
        <v>50000</v>
      </c>
      <c r="I156" s="181">
        <v>0</v>
      </c>
      <c r="J156" s="170"/>
      <c r="K156" s="171"/>
    </row>
    <row r="157" spans="1:11" ht="15" customHeight="1" x14ac:dyDescent="0.2">
      <c r="A157" s="556"/>
      <c r="B157" s="539"/>
      <c r="C157" s="202" t="s">
        <v>303</v>
      </c>
      <c r="D157" s="182">
        <f t="shared" si="60"/>
        <v>0</v>
      </c>
      <c r="E157" s="182">
        <v>188000</v>
      </c>
      <c r="F157" s="182">
        <v>0</v>
      </c>
      <c r="G157" s="182">
        <v>0</v>
      </c>
      <c r="H157" s="182">
        <v>0</v>
      </c>
      <c r="I157" s="182">
        <f>SUM(I151:I156)</f>
        <v>0</v>
      </c>
      <c r="J157" s="170"/>
    </row>
    <row r="158" spans="1:11" ht="15" customHeight="1" x14ac:dyDescent="0.2">
      <c r="A158" s="556"/>
      <c r="B158" s="539"/>
      <c r="C158" s="203" t="s">
        <v>346</v>
      </c>
      <c r="D158" s="182">
        <f t="shared" si="60"/>
        <v>7053000</v>
      </c>
      <c r="E158" s="182">
        <v>7000000</v>
      </c>
      <c r="F158" s="182">
        <f>F151+F152+F153+F154+F155+F156</f>
        <v>7463000</v>
      </c>
      <c r="G158" s="182">
        <f>G151+G152+G153+G154+G155+G156</f>
        <v>203000</v>
      </c>
      <c r="H158" s="182">
        <f t="shared" ref="H158:I158" si="61">H151+H152+H153+H154+H155+H156</f>
        <v>6850000</v>
      </c>
      <c r="I158" s="182">
        <f t="shared" si="61"/>
        <v>0</v>
      </c>
      <c r="J158" s="170"/>
    </row>
    <row r="159" spans="1:11" ht="15" customHeight="1" x14ac:dyDescent="0.2">
      <c r="A159" s="556"/>
      <c r="B159" s="539"/>
      <c r="C159" s="203" t="s">
        <v>314</v>
      </c>
      <c r="D159" s="182">
        <f t="shared" si="60"/>
        <v>10400</v>
      </c>
      <c r="E159" s="182">
        <v>0</v>
      </c>
      <c r="F159" s="182">
        <v>0</v>
      </c>
      <c r="G159" s="182">
        <v>0</v>
      </c>
      <c r="H159" s="182">
        <v>5000</v>
      </c>
      <c r="I159" s="175">
        <f>ROUND(H159*1.08,-2)</f>
        <v>5400</v>
      </c>
      <c r="J159" s="175"/>
    </row>
    <row r="160" spans="1:11" ht="15" customHeight="1" x14ac:dyDescent="0.2">
      <c r="A160" s="556"/>
      <c r="B160" s="539"/>
      <c r="C160" s="185" t="s">
        <v>9</v>
      </c>
      <c r="D160" s="186">
        <f>F160+H160+I160</f>
        <v>14323400</v>
      </c>
      <c r="E160" s="186">
        <f>SUM(E157:E159)</f>
        <v>7188000</v>
      </c>
      <c r="F160" s="186">
        <f>SUM(F157:F159)</f>
        <v>7463000</v>
      </c>
      <c r="G160" s="186">
        <f>SUM(G157:G159)</f>
        <v>203000</v>
      </c>
      <c r="H160" s="186">
        <f t="shared" ref="H160" si="62">SUM(H157:H159)</f>
        <v>6855000</v>
      </c>
      <c r="I160" s="186">
        <f t="shared" ref="I160" si="63">SUM(I157:I159)</f>
        <v>5400</v>
      </c>
      <c r="J160" s="170"/>
    </row>
    <row r="161" spans="1:12" ht="15" customHeight="1" x14ac:dyDescent="0.2">
      <c r="A161" s="556" t="s">
        <v>63</v>
      </c>
      <c r="B161" s="539" t="s">
        <v>47</v>
      </c>
      <c r="C161" s="334" t="s">
        <v>297</v>
      </c>
      <c r="D161" s="212">
        <f t="shared" ref="D161:D165" si="64">G161+H161+I161</f>
        <v>10000</v>
      </c>
      <c r="E161" s="181">
        <v>0</v>
      </c>
      <c r="F161" s="181">
        <v>0</v>
      </c>
      <c r="G161" s="181">
        <v>0</v>
      </c>
      <c r="H161" s="181">
        <v>10000</v>
      </c>
      <c r="I161" s="181">
        <v>0</v>
      </c>
      <c r="J161" s="170"/>
    </row>
    <row r="162" spans="1:12" ht="15" customHeight="1" x14ac:dyDescent="0.2">
      <c r="A162" s="556"/>
      <c r="B162" s="539"/>
      <c r="C162" s="332" t="s">
        <v>12</v>
      </c>
      <c r="D162" s="212">
        <f t="shared" si="64"/>
        <v>15000</v>
      </c>
      <c r="E162" s="181">
        <v>0</v>
      </c>
      <c r="F162" s="181">
        <v>0</v>
      </c>
      <c r="G162" s="181">
        <v>0</v>
      </c>
      <c r="H162" s="181">
        <v>15000</v>
      </c>
      <c r="I162" s="181">
        <v>0</v>
      </c>
      <c r="J162" s="170"/>
    </row>
    <row r="163" spans="1:12" ht="15" customHeight="1" x14ac:dyDescent="0.2">
      <c r="A163" s="556"/>
      <c r="B163" s="539"/>
      <c r="C163" s="332" t="s">
        <v>1</v>
      </c>
      <c r="D163" s="212">
        <f t="shared" si="64"/>
        <v>2000</v>
      </c>
      <c r="E163" s="181">
        <v>0</v>
      </c>
      <c r="F163" s="181">
        <v>2000</v>
      </c>
      <c r="G163" s="181">
        <v>2000</v>
      </c>
      <c r="H163" s="181">
        <v>0</v>
      </c>
      <c r="I163" s="181">
        <v>0</v>
      </c>
      <c r="J163" s="170"/>
    </row>
    <row r="164" spans="1:12" ht="15" customHeight="1" x14ac:dyDescent="0.2">
      <c r="A164" s="556"/>
      <c r="B164" s="539"/>
      <c r="C164" s="333" t="s">
        <v>303</v>
      </c>
      <c r="D164" s="182">
        <f t="shared" si="64"/>
        <v>27000</v>
      </c>
      <c r="E164" s="182">
        <f>SUM(E161:E163)</f>
        <v>0</v>
      </c>
      <c r="F164" s="182">
        <f>SUM(F161:F163)</f>
        <v>2000</v>
      </c>
      <c r="G164" s="182">
        <f>SUM(G161:G163)</f>
        <v>2000</v>
      </c>
      <c r="H164" s="182">
        <f>SUM(H161:H162)</f>
        <v>25000</v>
      </c>
      <c r="I164" s="182">
        <f t="shared" ref="I164" si="65">SUM(I161:I162)</f>
        <v>0</v>
      </c>
      <c r="J164" s="170"/>
    </row>
    <row r="165" spans="1:12" ht="15" customHeight="1" x14ac:dyDescent="0.2">
      <c r="A165" s="556"/>
      <c r="B165" s="539"/>
      <c r="C165" s="203" t="s">
        <v>314</v>
      </c>
      <c r="D165" s="182">
        <f t="shared" si="64"/>
        <v>6600</v>
      </c>
      <c r="E165" s="182">
        <v>2000</v>
      </c>
      <c r="F165" s="182">
        <v>2000</v>
      </c>
      <c r="G165" s="182">
        <v>2000</v>
      </c>
      <c r="H165" s="175">
        <f>ROUND(E165*1.08,-2)</f>
        <v>2200</v>
      </c>
      <c r="I165" s="175">
        <f>ROUND(H165*1.08,-2)</f>
        <v>2400</v>
      </c>
      <c r="J165" s="170"/>
    </row>
    <row r="166" spans="1:12" ht="15" customHeight="1" x14ac:dyDescent="0.2">
      <c r="A166" s="556"/>
      <c r="B166" s="539"/>
      <c r="C166" s="185" t="s">
        <v>9</v>
      </c>
      <c r="D166" s="186">
        <f>F166+H166+I166</f>
        <v>33600</v>
      </c>
      <c r="E166" s="186">
        <f>SUM(E164:E165)</f>
        <v>2000</v>
      </c>
      <c r="F166" s="186">
        <f>SUM(F164:F165)</f>
        <v>4000</v>
      </c>
      <c r="G166" s="186">
        <f>SUM(G164:G165)</f>
        <v>4000</v>
      </c>
      <c r="H166" s="186">
        <f t="shared" ref="H166:I166" si="66">SUM(H164:H165)</f>
        <v>27200</v>
      </c>
      <c r="I166" s="186">
        <f t="shared" si="66"/>
        <v>2400</v>
      </c>
      <c r="J166" s="170"/>
    </row>
    <row r="167" spans="1:12" ht="15" customHeight="1" x14ac:dyDescent="0.2">
      <c r="A167" s="596" t="s">
        <v>202</v>
      </c>
      <c r="B167" s="596"/>
      <c r="C167" s="330" t="s">
        <v>303</v>
      </c>
      <c r="D167" s="178">
        <f>D164+D157+D147+D137+D126+D119+D109+D103+D93+D87+D82+D75+D67+D62+D131</f>
        <v>1463400</v>
      </c>
      <c r="E167" s="178">
        <f t="shared" ref="E167:I167" si="67">E164+E157+E147+E137+E126+E119+E109+E103+E93+E87+E82+E75+E67+E62+E131</f>
        <v>1232700</v>
      </c>
      <c r="F167" s="178">
        <f t="shared" si="67"/>
        <v>295500</v>
      </c>
      <c r="G167" s="178">
        <f>G164+G157+G147+G137+G126+G119+G109+G103+G93+G87+G82+G75+G67+G62+G131</f>
        <v>58800</v>
      </c>
      <c r="H167" s="178">
        <f t="shared" si="67"/>
        <v>1045500</v>
      </c>
      <c r="I167" s="178">
        <f t="shared" si="67"/>
        <v>359100</v>
      </c>
      <c r="J167" s="170"/>
      <c r="L167" s="171"/>
    </row>
    <row r="168" spans="1:12" ht="15" customHeight="1" x14ac:dyDescent="0.2">
      <c r="A168" s="596"/>
      <c r="B168" s="596"/>
      <c r="C168" s="330" t="s">
        <v>439</v>
      </c>
      <c r="D168" s="178">
        <f>D165+D159+D148+D138+D120+D111+D104+D94+D89+D83+D76+D69+D63</f>
        <v>158700</v>
      </c>
      <c r="E168" s="178">
        <f t="shared" ref="E168:I168" si="68">E165+E159+E148+E138+E120+E111+E104+E94+E89+E83+E76+E69+E63</f>
        <v>42200</v>
      </c>
      <c r="F168" s="178">
        <f t="shared" si="68"/>
        <v>41200</v>
      </c>
      <c r="G168" s="178">
        <f>G165+G159+G148+G138+G120+G111+G104+G94+G89+G83+G76+G69+G63</f>
        <v>42200</v>
      </c>
      <c r="H168" s="178">
        <f t="shared" si="68"/>
        <v>56000</v>
      </c>
      <c r="I168" s="178">
        <f t="shared" si="68"/>
        <v>60500</v>
      </c>
      <c r="J168" s="170"/>
    </row>
    <row r="169" spans="1:12" ht="15" customHeight="1" x14ac:dyDescent="0.2">
      <c r="A169" s="596"/>
      <c r="B169" s="596"/>
      <c r="C169" s="330" t="s">
        <v>324</v>
      </c>
      <c r="D169" s="182">
        <f>D149+D139+D90+D70</f>
        <v>66100</v>
      </c>
      <c r="E169" s="182">
        <f t="shared" ref="E169:I169" si="69">E149+E139+E90+E70</f>
        <v>20000</v>
      </c>
      <c r="F169" s="182">
        <f t="shared" si="69"/>
        <v>20000</v>
      </c>
      <c r="G169" s="182">
        <f>G149+G139+G90+G70</f>
        <v>20400</v>
      </c>
      <c r="H169" s="182">
        <f t="shared" si="69"/>
        <v>22000</v>
      </c>
      <c r="I169" s="182">
        <f t="shared" si="69"/>
        <v>23700</v>
      </c>
      <c r="J169" s="170"/>
    </row>
    <row r="170" spans="1:12" ht="15" customHeight="1" x14ac:dyDescent="0.2">
      <c r="A170" s="596"/>
      <c r="B170" s="596"/>
      <c r="C170" s="330" t="s">
        <v>346</v>
      </c>
      <c r="D170" s="182">
        <f>D158+D127+D110+D88+D68</f>
        <v>8229500</v>
      </c>
      <c r="E170" s="182">
        <f t="shared" ref="E170:I170" si="70">E158+E127+E110+E88+E68</f>
        <v>7070000</v>
      </c>
      <c r="F170" s="182">
        <f t="shared" si="70"/>
        <v>8051000</v>
      </c>
      <c r="G170" s="182">
        <f>G158+G127+G110+G88+G68</f>
        <v>1214500</v>
      </c>
      <c r="H170" s="182">
        <f t="shared" si="70"/>
        <v>6965000</v>
      </c>
      <c r="I170" s="182">
        <f t="shared" si="70"/>
        <v>50000</v>
      </c>
      <c r="J170" s="170"/>
    </row>
    <row r="171" spans="1:12" ht="15" customHeight="1" x14ac:dyDescent="0.2">
      <c r="A171" s="596"/>
      <c r="B171" s="596"/>
      <c r="C171" s="330" t="s">
        <v>181</v>
      </c>
      <c r="D171" s="182">
        <f>SUM(D167:D170)</f>
        <v>9917700</v>
      </c>
      <c r="E171" s="182">
        <f>E170+E169+E168+E167</f>
        <v>8364900</v>
      </c>
      <c r="F171" s="182">
        <f>F170+F169+F168+F167</f>
        <v>8407700</v>
      </c>
      <c r="G171" s="182">
        <f>SUM(G167:G170)</f>
        <v>1335900</v>
      </c>
      <c r="H171" s="182">
        <f>H170+H169+H168+H167</f>
        <v>8088500</v>
      </c>
      <c r="I171" s="182">
        <f>I170+I169+I168+I167</f>
        <v>493300</v>
      </c>
      <c r="J171" s="170"/>
    </row>
    <row r="172" spans="1:12" ht="15" customHeight="1" x14ac:dyDescent="0.2">
      <c r="A172" s="594" t="s">
        <v>420</v>
      </c>
      <c r="B172" s="594"/>
      <c r="C172" s="594"/>
      <c r="D172" s="594"/>
      <c r="E172" s="594"/>
      <c r="F172" s="295">
        <f>SUM(F173:F177)</f>
        <v>8407700</v>
      </c>
      <c r="G172" s="295">
        <v>1335900</v>
      </c>
      <c r="H172" s="295">
        <v>8088500</v>
      </c>
      <c r="I172" s="295">
        <f>SUM(I173:I178)</f>
        <v>493300</v>
      </c>
      <c r="J172" s="170"/>
    </row>
    <row r="173" spans="1:12" ht="15" customHeight="1" x14ac:dyDescent="0.2">
      <c r="A173" s="550" t="s">
        <v>442</v>
      </c>
      <c r="B173" s="550"/>
      <c r="C173" s="550"/>
      <c r="D173" s="550"/>
      <c r="E173" s="550"/>
      <c r="F173" s="329">
        <v>404000</v>
      </c>
      <c r="G173" s="343">
        <v>710000</v>
      </c>
      <c r="H173" s="341">
        <v>354000</v>
      </c>
      <c r="I173" s="341">
        <v>150000</v>
      </c>
      <c r="J173" s="170"/>
    </row>
    <row r="174" spans="1:12" ht="15" customHeight="1" x14ac:dyDescent="0.2">
      <c r="A174" s="550" t="s">
        <v>475</v>
      </c>
      <c r="B174" s="550"/>
      <c r="C174" s="550"/>
      <c r="D174" s="550"/>
      <c r="E174" s="550"/>
      <c r="F174" s="329">
        <v>7463000</v>
      </c>
      <c r="G174" s="343">
        <v>0</v>
      </c>
      <c r="H174" s="341">
        <v>6850000</v>
      </c>
      <c r="I174" s="341">
        <v>0</v>
      </c>
      <c r="J174" s="170"/>
      <c r="K174" s="171"/>
    </row>
    <row r="175" spans="1:12" ht="15" customHeight="1" x14ac:dyDescent="0.2">
      <c r="A175" s="550" t="s">
        <v>441</v>
      </c>
      <c r="B175" s="550"/>
      <c r="C175" s="550"/>
      <c r="D175" s="550"/>
      <c r="E175" s="550"/>
      <c r="F175" s="329">
        <v>50000</v>
      </c>
      <c r="G175" s="343">
        <v>50000</v>
      </c>
      <c r="H175" s="341">
        <v>300000</v>
      </c>
      <c r="I175" s="341">
        <v>0</v>
      </c>
      <c r="J175" s="170"/>
    </row>
    <row r="176" spans="1:12" ht="15" customHeight="1" x14ac:dyDescent="0.2">
      <c r="A176" s="550" t="s">
        <v>427</v>
      </c>
      <c r="B176" s="550"/>
      <c r="C176" s="550"/>
      <c r="D176" s="550"/>
      <c r="E176" s="550"/>
      <c r="F176" s="329">
        <v>100000</v>
      </c>
      <c r="G176" s="343">
        <v>67694.7</v>
      </c>
      <c r="H176" s="341">
        <v>0</v>
      </c>
      <c r="I176" s="341">
        <v>0</v>
      </c>
      <c r="J176" s="170"/>
    </row>
    <row r="177" spans="1:12" ht="15" customHeight="1" x14ac:dyDescent="0.2">
      <c r="A177" s="550" t="s">
        <v>440</v>
      </c>
      <c r="B177" s="550"/>
      <c r="C177" s="550"/>
      <c r="D177" s="550"/>
      <c r="E177" s="550"/>
      <c r="F177" s="329">
        <f>F171-F173-F174-F175-F176</f>
        <v>390700</v>
      </c>
      <c r="G177" s="343">
        <v>390700</v>
      </c>
      <c r="H177" s="341">
        <v>350000</v>
      </c>
      <c r="I177" s="341">
        <v>343300</v>
      </c>
      <c r="J177" s="170"/>
    </row>
    <row r="178" spans="1:12" ht="15" customHeight="1" x14ac:dyDescent="0.2">
      <c r="A178" s="400" t="s">
        <v>422</v>
      </c>
      <c r="B178" s="401"/>
      <c r="C178" s="401"/>
      <c r="D178" s="401"/>
      <c r="E178" s="402"/>
      <c r="F178" s="343">
        <v>0</v>
      </c>
      <c r="G178" s="343">
        <f>G172-G173-G175-G176-G177</f>
        <v>117505.29999999999</v>
      </c>
      <c r="H178" s="341">
        <f>H172-H173-H174-H175-H177</f>
        <v>234500</v>
      </c>
      <c r="I178" s="341">
        <v>0</v>
      </c>
      <c r="J178" s="170"/>
    </row>
    <row r="179" spans="1:12" ht="15" customHeight="1" x14ac:dyDescent="0.2">
      <c r="A179" s="558"/>
      <c r="B179" s="558"/>
      <c r="C179" s="558"/>
      <c r="D179" s="558"/>
      <c r="E179" s="558"/>
      <c r="F179" s="558"/>
      <c r="G179" s="558"/>
      <c r="H179" s="558"/>
      <c r="I179" s="558"/>
      <c r="J179" s="170"/>
    </row>
    <row r="180" spans="1:12" ht="15" customHeight="1" x14ac:dyDescent="0.2">
      <c r="A180" s="174" t="s">
        <v>136</v>
      </c>
      <c r="B180" s="559" t="s">
        <v>148</v>
      </c>
      <c r="C180" s="559"/>
      <c r="D180" s="559"/>
      <c r="E180" s="559"/>
      <c r="F180" s="559"/>
      <c r="G180" s="559"/>
      <c r="H180" s="559"/>
      <c r="I180" s="559"/>
      <c r="J180" s="170"/>
    </row>
    <row r="181" spans="1:12" ht="15" customHeight="1" x14ac:dyDescent="0.2">
      <c r="A181" s="537" t="s">
        <v>16</v>
      </c>
      <c r="B181" s="538" t="s">
        <v>198</v>
      </c>
      <c r="C181" s="194" t="s">
        <v>11</v>
      </c>
      <c r="D181" s="212">
        <f t="shared" ref="D181:D184" si="71">G181+H181+I181</f>
        <v>27000</v>
      </c>
      <c r="E181" s="189">
        <v>0</v>
      </c>
      <c r="F181" s="189">
        <v>0</v>
      </c>
      <c r="G181" s="189">
        <v>0</v>
      </c>
      <c r="H181" s="189">
        <v>27000</v>
      </c>
      <c r="I181" s="189">
        <v>0</v>
      </c>
      <c r="J181" s="170"/>
    </row>
    <row r="182" spans="1:12" ht="15" customHeight="1" x14ac:dyDescent="0.2">
      <c r="A182" s="537"/>
      <c r="B182" s="538"/>
      <c r="C182" s="194" t="s">
        <v>0</v>
      </c>
      <c r="D182" s="212">
        <f t="shared" si="71"/>
        <v>65000</v>
      </c>
      <c r="E182" s="189">
        <v>0</v>
      </c>
      <c r="F182" s="189">
        <v>0</v>
      </c>
      <c r="G182" s="189">
        <v>0</v>
      </c>
      <c r="H182" s="189">
        <v>65000</v>
      </c>
      <c r="I182" s="189">
        <v>0</v>
      </c>
      <c r="J182" s="170"/>
    </row>
    <row r="183" spans="1:12" ht="15" customHeight="1" x14ac:dyDescent="0.2">
      <c r="A183" s="537"/>
      <c r="B183" s="538"/>
      <c r="C183" s="360" t="s">
        <v>182</v>
      </c>
      <c r="D183" s="361">
        <f t="shared" si="71"/>
        <v>105000</v>
      </c>
      <c r="E183" s="362">
        <v>85000</v>
      </c>
      <c r="F183" s="362">
        <v>105000</v>
      </c>
      <c r="G183" s="362">
        <v>105000</v>
      </c>
      <c r="H183" s="362">
        <v>0</v>
      </c>
      <c r="I183" s="362">
        <v>0</v>
      </c>
      <c r="J183" s="358"/>
      <c r="K183" s="359"/>
      <c r="L183" s="359"/>
    </row>
    <row r="184" spans="1:12" ht="15" customHeight="1" x14ac:dyDescent="0.2">
      <c r="A184" s="537"/>
      <c r="B184" s="538"/>
      <c r="C184" s="360" t="s">
        <v>103</v>
      </c>
      <c r="D184" s="361">
        <f t="shared" si="71"/>
        <v>50000</v>
      </c>
      <c r="E184" s="362">
        <v>0</v>
      </c>
      <c r="F184" s="362">
        <v>0</v>
      </c>
      <c r="G184" s="362">
        <v>0</v>
      </c>
      <c r="H184" s="362">
        <v>50000</v>
      </c>
      <c r="I184" s="362">
        <v>0</v>
      </c>
      <c r="J184" s="363"/>
      <c r="K184" s="364"/>
      <c r="L184" s="359"/>
    </row>
    <row r="185" spans="1:12" ht="15" customHeight="1" x14ac:dyDescent="0.2">
      <c r="A185" s="537"/>
      <c r="B185" s="538"/>
      <c r="C185" s="202" t="s">
        <v>303</v>
      </c>
      <c r="D185" s="178">
        <f>G185+H185+I185</f>
        <v>247000</v>
      </c>
      <c r="E185" s="175">
        <f>SUM(E181:E184)</f>
        <v>85000</v>
      </c>
      <c r="F185" s="175">
        <f>SUM(F181:F184)</f>
        <v>105000</v>
      </c>
      <c r="G185" s="175">
        <f>SUM(G181:G184)</f>
        <v>105000</v>
      </c>
      <c r="H185" s="175">
        <f>SUM(H181:H184)</f>
        <v>142000</v>
      </c>
      <c r="I185" s="175">
        <f>SUM(I181:I184)</f>
        <v>0</v>
      </c>
      <c r="J185" s="170"/>
    </row>
    <row r="186" spans="1:12" ht="15" customHeight="1" x14ac:dyDescent="0.2">
      <c r="A186" s="537"/>
      <c r="B186" s="538"/>
      <c r="C186" s="203" t="s">
        <v>314</v>
      </c>
      <c r="D186" s="178">
        <f>G186+H186+I186</f>
        <v>0</v>
      </c>
      <c r="E186" s="175">
        <v>0</v>
      </c>
      <c r="F186" s="175">
        <v>3000</v>
      </c>
      <c r="G186" s="175">
        <v>0</v>
      </c>
      <c r="H186" s="175">
        <f>ROUND(E186*1.08,-2)</f>
        <v>0</v>
      </c>
      <c r="I186" s="175">
        <f>ROUND(H186*1.08,-2)</f>
        <v>0</v>
      </c>
      <c r="J186" s="170"/>
    </row>
    <row r="187" spans="1:12" ht="15" customHeight="1" x14ac:dyDescent="0.2">
      <c r="A187" s="537" t="s">
        <v>36</v>
      </c>
      <c r="B187" s="538" t="s">
        <v>78</v>
      </c>
      <c r="C187" s="194" t="s">
        <v>11</v>
      </c>
      <c r="D187" s="212">
        <f t="shared" ref="D187:D195" si="72">G187+H187+I187</f>
        <v>15000</v>
      </c>
      <c r="E187" s="189">
        <v>0</v>
      </c>
      <c r="F187" s="189">
        <v>0</v>
      </c>
      <c r="G187" s="189">
        <v>0</v>
      </c>
      <c r="H187" s="189">
        <v>15000</v>
      </c>
      <c r="I187" s="189">
        <v>0</v>
      </c>
      <c r="J187" s="170"/>
    </row>
    <row r="188" spans="1:12" ht="15" customHeight="1" x14ac:dyDescent="0.2">
      <c r="A188" s="537"/>
      <c r="B188" s="538"/>
      <c r="C188" s="195" t="s">
        <v>182</v>
      </c>
      <c r="D188" s="212">
        <f t="shared" si="72"/>
        <v>2000</v>
      </c>
      <c r="E188" s="189">
        <v>0</v>
      </c>
      <c r="F188" s="189">
        <v>2000</v>
      </c>
      <c r="G188" s="189">
        <v>2000</v>
      </c>
      <c r="H188" s="189">
        <v>0</v>
      </c>
      <c r="I188" s="189">
        <v>0</v>
      </c>
      <c r="J188" s="170"/>
    </row>
    <row r="189" spans="1:12" ht="15" customHeight="1" x14ac:dyDescent="0.2">
      <c r="A189" s="537"/>
      <c r="B189" s="538"/>
      <c r="C189" s="202" t="s">
        <v>303</v>
      </c>
      <c r="D189" s="178">
        <f t="shared" si="72"/>
        <v>17000</v>
      </c>
      <c r="E189" s="175">
        <f t="shared" ref="E189:I189" si="73">SUM(E187:E188)</f>
        <v>0</v>
      </c>
      <c r="F189" s="175">
        <f t="shared" si="73"/>
        <v>2000</v>
      </c>
      <c r="G189" s="175">
        <f t="shared" ref="G189" si="74">SUM(G187:G188)</f>
        <v>2000</v>
      </c>
      <c r="H189" s="175">
        <f t="shared" si="73"/>
        <v>15000</v>
      </c>
      <c r="I189" s="175">
        <f t="shared" si="73"/>
        <v>0</v>
      </c>
      <c r="J189" s="170"/>
    </row>
    <row r="190" spans="1:12" ht="30" customHeight="1" x14ac:dyDescent="0.2">
      <c r="A190" s="197" t="s">
        <v>20</v>
      </c>
      <c r="B190" s="201" t="s">
        <v>95</v>
      </c>
      <c r="C190" s="202" t="s">
        <v>303</v>
      </c>
      <c r="D190" s="178">
        <f t="shared" si="72"/>
        <v>0</v>
      </c>
      <c r="E190" s="175">
        <v>0</v>
      </c>
      <c r="F190" s="175">
        <v>0</v>
      </c>
      <c r="G190" s="175">
        <v>0</v>
      </c>
      <c r="H190" s="175">
        <v>0</v>
      </c>
      <c r="I190" s="175">
        <v>0</v>
      </c>
      <c r="J190" s="170"/>
    </row>
    <row r="191" spans="1:12" ht="30" customHeight="1" x14ac:dyDescent="0.2">
      <c r="A191" s="197" t="s">
        <v>22</v>
      </c>
      <c r="B191" s="201" t="s">
        <v>87</v>
      </c>
      <c r="C191" s="202" t="s">
        <v>303</v>
      </c>
      <c r="D191" s="178">
        <f t="shared" si="72"/>
        <v>6700</v>
      </c>
      <c r="E191" s="175">
        <v>3000</v>
      </c>
      <c r="F191" s="175">
        <v>3000</v>
      </c>
      <c r="G191" s="175">
        <v>0</v>
      </c>
      <c r="H191" s="175">
        <f>ROUND(E191*1.08,-2)</f>
        <v>3200</v>
      </c>
      <c r="I191" s="175">
        <f t="shared" ref="I191" si="75">ROUND(H191*1.08,-2)</f>
        <v>3500</v>
      </c>
      <c r="J191" s="170"/>
    </row>
    <row r="192" spans="1:12" ht="30" customHeight="1" x14ac:dyDescent="0.2">
      <c r="A192" s="227" t="s">
        <v>24</v>
      </c>
      <c r="B192" s="226" t="s">
        <v>86</v>
      </c>
      <c r="C192" s="202" t="s">
        <v>303</v>
      </c>
      <c r="D192" s="178">
        <f t="shared" si="72"/>
        <v>6700</v>
      </c>
      <c r="E192" s="175">
        <v>3000</v>
      </c>
      <c r="F192" s="175">
        <v>3000</v>
      </c>
      <c r="G192" s="175">
        <v>0</v>
      </c>
      <c r="H192" s="175">
        <f>ROUND(E192*1.08,-2)</f>
        <v>3200</v>
      </c>
      <c r="I192" s="175">
        <f t="shared" ref="I192" si="76">ROUND(H192*1.08,-2)</f>
        <v>3500</v>
      </c>
      <c r="J192" s="170"/>
    </row>
    <row r="193" spans="1:10" ht="30" customHeight="1" x14ac:dyDescent="0.2">
      <c r="A193" s="227" t="s">
        <v>64</v>
      </c>
      <c r="B193" s="226" t="s">
        <v>79</v>
      </c>
      <c r="C193" s="202" t="s">
        <v>303</v>
      </c>
      <c r="D193" s="178">
        <f t="shared" si="72"/>
        <v>6700</v>
      </c>
      <c r="E193" s="175">
        <v>3000</v>
      </c>
      <c r="F193" s="175">
        <v>3000</v>
      </c>
      <c r="G193" s="175">
        <v>0</v>
      </c>
      <c r="H193" s="175">
        <f>ROUND(E193*1.08,-2)</f>
        <v>3200</v>
      </c>
      <c r="I193" s="175">
        <f t="shared" ref="I193" si="77">ROUND(H193*1.08,-2)</f>
        <v>3500</v>
      </c>
      <c r="J193" s="170"/>
    </row>
    <row r="194" spans="1:10" ht="30" customHeight="1" x14ac:dyDescent="0.2">
      <c r="A194" s="197" t="s">
        <v>65</v>
      </c>
      <c r="B194" s="201" t="s">
        <v>81</v>
      </c>
      <c r="C194" s="202" t="s">
        <v>303</v>
      </c>
      <c r="D194" s="178">
        <f t="shared" si="72"/>
        <v>6700</v>
      </c>
      <c r="E194" s="175">
        <v>3000</v>
      </c>
      <c r="F194" s="175">
        <v>3000</v>
      </c>
      <c r="G194" s="175">
        <v>0</v>
      </c>
      <c r="H194" s="175">
        <f>ROUND(E194*1.08,-2)</f>
        <v>3200</v>
      </c>
      <c r="I194" s="175">
        <f t="shared" ref="I194" si="78">ROUND(H194*1.08,-2)</f>
        <v>3500</v>
      </c>
      <c r="J194" s="170"/>
    </row>
    <row r="195" spans="1:10" ht="30" customHeight="1" x14ac:dyDescent="0.2">
      <c r="A195" s="197" t="s">
        <v>67</v>
      </c>
      <c r="B195" s="201" t="s">
        <v>82</v>
      </c>
      <c r="C195" s="202" t="s">
        <v>303</v>
      </c>
      <c r="D195" s="178">
        <f t="shared" si="72"/>
        <v>6700</v>
      </c>
      <c r="E195" s="175">
        <v>3000</v>
      </c>
      <c r="F195" s="175">
        <v>3000</v>
      </c>
      <c r="G195" s="175">
        <v>0</v>
      </c>
      <c r="H195" s="175">
        <f>ROUND(E195*1.08,-2)</f>
        <v>3200</v>
      </c>
      <c r="I195" s="175">
        <f t="shared" ref="I195" si="79">ROUND(H195*1.08,-2)</f>
        <v>3500</v>
      </c>
      <c r="J195" s="170"/>
    </row>
    <row r="196" spans="1:10" ht="15" customHeight="1" x14ac:dyDescent="0.2">
      <c r="A196" s="537" t="s">
        <v>70</v>
      </c>
      <c r="B196" s="538" t="s">
        <v>83</v>
      </c>
      <c r="C196" s="194" t="s">
        <v>11</v>
      </c>
      <c r="D196" s="212">
        <f t="shared" ref="D196:D197" si="80">F196+H196+I196</f>
        <v>15000</v>
      </c>
      <c r="E196" s="189">
        <v>0</v>
      </c>
      <c r="F196" s="189">
        <v>0</v>
      </c>
      <c r="G196" s="189">
        <v>0</v>
      </c>
      <c r="H196" s="189">
        <v>15000</v>
      </c>
      <c r="I196" s="189">
        <v>0</v>
      </c>
      <c r="J196" s="170"/>
    </row>
    <row r="197" spans="1:10" ht="15" customHeight="1" x14ac:dyDescent="0.2">
      <c r="A197" s="537"/>
      <c r="B197" s="538"/>
      <c r="C197" s="194" t="s">
        <v>0</v>
      </c>
      <c r="D197" s="212">
        <f t="shared" si="80"/>
        <v>73000</v>
      </c>
      <c r="E197" s="189">
        <v>3000</v>
      </c>
      <c r="F197" s="189">
        <v>3000</v>
      </c>
      <c r="G197" s="189">
        <v>0</v>
      </c>
      <c r="H197" s="189">
        <v>70000</v>
      </c>
      <c r="I197" s="189">
        <v>0</v>
      </c>
      <c r="J197" s="170"/>
    </row>
    <row r="198" spans="1:10" ht="15" customHeight="1" x14ac:dyDescent="0.2">
      <c r="A198" s="537"/>
      <c r="B198" s="538"/>
      <c r="C198" s="202" t="s">
        <v>303</v>
      </c>
      <c r="D198" s="178">
        <f t="shared" ref="D198:D205" si="81">G198+H198+I198</f>
        <v>85000</v>
      </c>
      <c r="E198" s="175">
        <f t="shared" ref="E198:I198" si="82">SUM(E196:E197)</f>
        <v>3000</v>
      </c>
      <c r="F198" s="175">
        <f t="shared" ref="F198:G198" si="83">SUM(F196:F197)</f>
        <v>3000</v>
      </c>
      <c r="G198" s="175">
        <f t="shared" si="83"/>
        <v>0</v>
      </c>
      <c r="H198" s="175">
        <f t="shared" si="82"/>
        <v>85000</v>
      </c>
      <c r="I198" s="175">
        <f t="shared" si="82"/>
        <v>0</v>
      </c>
      <c r="J198" s="170"/>
    </row>
    <row r="199" spans="1:10" ht="30" customHeight="1" x14ac:dyDescent="0.2">
      <c r="A199" s="197" t="s">
        <v>71</v>
      </c>
      <c r="B199" s="201" t="s">
        <v>88</v>
      </c>
      <c r="C199" s="202" t="s">
        <v>303</v>
      </c>
      <c r="D199" s="178">
        <f t="shared" si="81"/>
        <v>0</v>
      </c>
      <c r="E199" s="175">
        <v>0</v>
      </c>
      <c r="F199" s="175">
        <v>0</v>
      </c>
      <c r="G199" s="175">
        <v>0</v>
      </c>
      <c r="H199" s="175">
        <v>0</v>
      </c>
      <c r="I199" s="175">
        <v>0</v>
      </c>
      <c r="J199" s="170"/>
    </row>
    <row r="200" spans="1:10" ht="30" customHeight="1" x14ac:dyDescent="0.2">
      <c r="A200" s="227" t="s">
        <v>137</v>
      </c>
      <c r="B200" s="226" t="s">
        <v>84</v>
      </c>
      <c r="C200" s="202" t="s">
        <v>303</v>
      </c>
      <c r="D200" s="178">
        <f t="shared" si="81"/>
        <v>0</v>
      </c>
      <c r="E200" s="175">
        <v>0</v>
      </c>
      <c r="F200" s="175">
        <v>0</v>
      </c>
      <c r="G200" s="175">
        <v>0</v>
      </c>
      <c r="H200" s="175">
        <v>0</v>
      </c>
      <c r="I200" s="175">
        <v>0</v>
      </c>
      <c r="J200" s="170"/>
    </row>
    <row r="201" spans="1:10" ht="30" customHeight="1" x14ac:dyDescent="0.2">
      <c r="A201" s="197" t="s">
        <v>138</v>
      </c>
      <c r="B201" s="201" t="s">
        <v>89</v>
      </c>
      <c r="C201" s="202" t="s">
        <v>303</v>
      </c>
      <c r="D201" s="178">
        <f t="shared" si="81"/>
        <v>0</v>
      </c>
      <c r="E201" s="175">
        <v>0</v>
      </c>
      <c r="F201" s="175">
        <v>0</v>
      </c>
      <c r="G201" s="175">
        <v>0</v>
      </c>
      <c r="H201" s="175">
        <v>0</v>
      </c>
      <c r="I201" s="175">
        <v>0</v>
      </c>
      <c r="J201" s="170"/>
    </row>
    <row r="202" spans="1:10" ht="30" customHeight="1" x14ac:dyDescent="0.2">
      <c r="A202" s="197" t="s">
        <v>139</v>
      </c>
      <c r="B202" s="201" t="s">
        <v>85</v>
      </c>
      <c r="C202" s="202" t="s">
        <v>303</v>
      </c>
      <c r="D202" s="178">
        <f t="shared" si="81"/>
        <v>0</v>
      </c>
      <c r="E202" s="175">
        <v>0</v>
      </c>
      <c r="F202" s="175">
        <v>0</v>
      </c>
      <c r="G202" s="175">
        <v>0</v>
      </c>
      <c r="H202" s="175">
        <v>0</v>
      </c>
      <c r="I202" s="175">
        <v>0</v>
      </c>
      <c r="J202" s="170"/>
    </row>
    <row r="203" spans="1:10" ht="30" customHeight="1" x14ac:dyDescent="0.2">
      <c r="A203" s="197" t="s">
        <v>140</v>
      </c>
      <c r="B203" s="201" t="s">
        <v>90</v>
      </c>
      <c r="C203" s="202" t="s">
        <v>303</v>
      </c>
      <c r="D203" s="178">
        <f t="shared" si="81"/>
        <v>0</v>
      </c>
      <c r="E203" s="175">
        <v>0</v>
      </c>
      <c r="F203" s="175">
        <v>0</v>
      </c>
      <c r="G203" s="175">
        <v>0</v>
      </c>
      <c r="H203" s="175">
        <v>0</v>
      </c>
      <c r="I203" s="175">
        <v>0</v>
      </c>
      <c r="J203" s="170"/>
    </row>
    <row r="204" spans="1:10" ht="30" customHeight="1" x14ac:dyDescent="0.2">
      <c r="A204" s="197" t="s">
        <v>141</v>
      </c>
      <c r="B204" s="201" t="s">
        <v>91</v>
      </c>
      <c r="C204" s="202" t="s">
        <v>303</v>
      </c>
      <c r="D204" s="178">
        <f t="shared" si="81"/>
        <v>4600</v>
      </c>
      <c r="E204" s="175">
        <v>2000</v>
      </c>
      <c r="F204" s="175">
        <v>2000</v>
      </c>
      <c r="G204" s="175">
        <v>0</v>
      </c>
      <c r="H204" s="175">
        <f>ROUND(E204*1.08,-2)</f>
        <v>2200</v>
      </c>
      <c r="I204" s="175">
        <f t="shared" ref="I204" si="84">ROUND(H204*1.08,-2)</f>
        <v>2400</v>
      </c>
      <c r="J204" s="170"/>
    </row>
    <row r="205" spans="1:10" ht="34.5" customHeight="1" x14ac:dyDescent="0.2">
      <c r="A205" s="197" t="s">
        <v>142</v>
      </c>
      <c r="B205" s="201" t="s">
        <v>92</v>
      </c>
      <c r="C205" s="202" t="s">
        <v>303</v>
      </c>
      <c r="D205" s="178">
        <f t="shared" si="81"/>
        <v>4600</v>
      </c>
      <c r="E205" s="175">
        <v>2000</v>
      </c>
      <c r="F205" s="175">
        <v>2000</v>
      </c>
      <c r="G205" s="175">
        <v>0</v>
      </c>
      <c r="H205" s="175">
        <f>ROUND(E205*1.08,-2)</f>
        <v>2200</v>
      </c>
      <c r="I205" s="175">
        <f t="shared" ref="I205" si="85">ROUND(H205*1.08,-2)</f>
        <v>2400</v>
      </c>
      <c r="J205" s="170"/>
    </row>
    <row r="206" spans="1:10" ht="15" customHeight="1" x14ac:dyDescent="0.2">
      <c r="A206" s="537" t="s">
        <v>143</v>
      </c>
      <c r="B206" s="538" t="s">
        <v>96</v>
      </c>
      <c r="C206" s="195" t="s">
        <v>32</v>
      </c>
      <c r="D206" s="212">
        <f t="shared" ref="D206:D211" si="86">G206+H206+I206</f>
        <v>0</v>
      </c>
      <c r="E206" s="189">
        <v>0</v>
      </c>
      <c r="F206" s="189">
        <v>0</v>
      </c>
      <c r="G206" s="189">
        <v>0</v>
      </c>
      <c r="H206" s="189">
        <v>0</v>
      </c>
      <c r="I206" s="189">
        <f>J207*300</f>
        <v>0</v>
      </c>
      <c r="J206" s="172"/>
    </row>
    <row r="207" spans="1:10" ht="15" customHeight="1" x14ac:dyDescent="0.2">
      <c r="A207" s="537"/>
      <c r="B207" s="538"/>
      <c r="C207" s="195" t="s">
        <v>10</v>
      </c>
      <c r="D207" s="212">
        <f t="shared" si="86"/>
        <v>4000</v>
      </c>
      <c r="E207" s="189">
        <v>0</v>
      </c>
      <c r="F207" s="189">
        <v>0</v>
      </c>
      <c r="G207" s="189">
        <v>0</v>
      </c>
      <c r="H207" s="189">
        <v>0</v>
      </c>
      <c r="I207" s="189">
        <v>4000</v>
      </c>
      <c r="J207" s="172"/>
    </row>
    <row r="208" spans="1:10" ht="15" customHeight="1" x14ac:dyDescent="0.2">
      <c r="A208" s="537"/>
      <c r="B208" s="538"/>
      <c r="C208" s="202" t="s">
        <v>303</v>
      </c>
      <c r="D208" s="178">
        <f t="shared" si="86"/>
        <v>4000</v>
      </c>
      <c r="E208" s="175">
        <f t="shared" ref="E208:I208" si="87">SUM(E206:E207)</f>
        <v>0</v>
      </c>
      <c r="F208" s="175">
        <f t="shared" ref="F208:G208" si="88">SUM(F206:F207)</f>
        <v>0</v>
      </c>
      <c r="G208" s="175">
        <f t="shared" si="88"/>
        <v>0</v>
      </c>
      <c r="H208" s="175">
        <f t="shared" si="87"/>
        <v>0</v>
      </c>
      <c r="I208" s="175">
        <f t="shared" si="87"/>
        <v>4000</v>
      </c>
      <c r="J208" s="173"/>
    </row>
    <row r="209" spans="1:11" ht="15" customHeight="1" x14ac:dyDescent="0.2">
      <c r="A209" s="537"/>
      <c r="B209" s="538"/>
      <c r="C209" s="215" t="s">
        <v>306</v>
      </c>
      <c r="D209" s="178">
        <f t="shared" si="86"/>
        <v>50000</v>
      </c>
      <c r="E209" s="175">
        <v>0</v>
      </c>
      <c r="F209" s="175">
        <v>0</v>
      </c>
      <c r="G209" s="175">
        <v>0</v>
      </c>
      <c r="H209" s="175">
        <v>0</v>
      </c>
      <c r="I209" s="175">
        <v>50000</v>
      </c>
      <c r="J209" s="173"/>
    </row>
    <row r="210" spans="1:11" ht="32.25" customHeight="1" x14ac:dyDescent="0.2">
      <c r="A210" s="197" t="s">
        <v>144</v>
      </c>
      <c r="B210" s="201" t="s">
        <v>94</v>
      </c>
      <c r="C210" s="333" t="s">
        <v>303</v>
      </c>
      <c r="D210" s="178">
        <f t="shared" si="86"/>
        <v>4600</v>
      </c>
      <c r="E210" s="175">
        <v>2000</v>
      </c>
      <c r="F210" s="175">
        <v>2000</v>
      </c>
      <c r="G210" s="175">
        <v>0</v>
      </c>
      <c r="H210" s="175">
        <f>ROUND(E210*1.08,-2)</f>
        <v>2200</v>
      </c>
      <c r="I210" s="175">
        <f>ROUND(H210*1.08,-2)</f>
        <v>2400</v>
      </c>
      <c r="J210" s="170"/>
    </row>
    <row r="211" spans="1:11" ht="35.25" customHeight="1" x14ac:dyDescent="0.2">
      <c r="A211" s="197" t="s">
        <v>145</v>
      </c>
      <c r="B211" s="201" t="s">
        <v>97</v>
      </c>
      <c r="C211" s="202" t="s">
        <v>303</v>
      </c>
      <c r="D211" s="178">
        <f t="shared" si="86"/>
        <v>0</v>
      </c>
      <c r="E211" s="175">
        <v>0</v>
      </c>
      <c r="F211" s="175">
        <v>0</v>
      </c>
      <c r="G211" s="175">
        <v>0</v>
      </c>
      <c r="H211" s="175">
        <v>0</v>
      </c>
      <c r="I211" s="175">
        <v>0</v>
      </c>
      <c r="J211" s="170"/>
    </row>
    <row r="212" spans="1:11" ht="15" customHeight="1" x14ac:dyDescent="0.2">
      <c r="A212" s="556" t="s">
        <v>146</v>
      </c>
      <c r="B212" s="584" t="s">
        <v>2</v>
      </c>
      <c r="C212" s="331" t="s">
        <v>182</v>
      </c>
      <c r="D212" s="212">
        <f>G212+H212+I212</f>
        <v>30000</v>
      </c>
      <c r="E212" s="196">
        <v>50000</v>
      </c>
      <c r="F212" s="196">
        <v>50000</v>
      </c>
      <c r="G212" s="196">
        <v>0</v>
      </c>
      <c r="H212" s="189">
        <v>15000</v>
      </c>
      <c r="I212" s="189">
        <v>15000</v>
      </c>
      <c r="J212" s="170"/>
    </row>
    <row r="213" spans="1:11" ht="15" customHeight="1" x14ac:dyDescent="0.2">
      <c r="A213" s="556"/>
      <c r="B213" s="584"/>
      <c r="C213" s="333" t="s">
        <v>303</v>
      </c>
      <c r="D213" s="178">
        <f>G213+H213+I213</f>
        <v>30000</v>
      </c>
      <c r="E213" s="175">
        <f t="shared" ref="E213:I213" si="89">SUM(E212)</f>
        <v>50000</v>
      </c>
      <c r="F213" s="175">
        <f t="shared" ref="F213:G213" si="90">SUM(F212)</f>
        <v>50000</v>
      </c>
      <c r="G213" s="175">
        <f t="shared" si="90"/>
        <v>0</v>
      </c>
      <c r="H213" s="175">
        <f t="shared" si="89"/>
        <v>15000</v>
      </c>
      <c r="I213" s="175">
        <f t="shared" si="89"/>
        <v>15000</v>
      </c>
      <c r="J213" s="170"/>
    </row>
    <row r="214" spans="1:11" ht="15" customHeight="1" x14ac:dyDescent="0.2">
      <c r="A214" s="546" t="s">
        <v>349</v>
      </c>
      <c r="B214" s="546"/>
      <c r="C214" s="330" t="s">
        <v>303</v>
      </c>
      <c r="D214" s="175">
        <f t="shared" ref="D214:I214" si="91">D213+D211+D208+D205+D204+D203+D202+D201+D200+D199+D198+D195+D194+D193+D192+D191+D190+D189+D185</f>
        <v>425700</v>
      </c>
      <c r="E214" s="175">
        <f t="shared" si="91"/>
        <v>157000</v>
      </c>
      <c r="F214" s="175">
        <f t="shared" si="91"/>
        <v>179000</v>
      </c>
      <c r="G214" s="175">
        <f t="shared" si="91"/>
        <v>107000</v>
      </c>
      <c r="H214" s="175">
        <f t="shared" si="91"/>
        <v>277400</v>
      </c>
      <c r="I214" s="175">
        <f t="shared" si="91"/>
        <v>41300</v>
      </c>
      <c r="J214" s="170"/>
    </row>
    <row r="215" spans="1:11" ht="15" customHeight="1" x14ac:dyDescent="0.2">
      <c r="A215" s="546"/>
      <c r="B215" s="546"/>
      <c r="C215" s="383" t="s">
        <v>314</v>
      </c>
      <c r="D215" s="384">
        <f>D186</f>
        <v>0</v>
      </c>
      <c r="E215" s="384">
        <f t="shared" ref="E215:I215" si="92">E186</f>
        <v>0</v>
      </c>
      <c r="F215" s="384">
        <f t="shared" si="92"/>
        <v>3000</v>
      </c>
      <c r="G215" s="384">
        <f t="shared" si="92"/>
        <v>0</v>
      </c>
      <c r="H215" s="384">
        <f t="shared" si="92"/>
        <v>0</v>
      </c>
      <c r="I215" s="384">
        <f t="shared" si="92"/>
        <v>0</v>
      </c>
      <c r="J215" s="353"/>
    </row>
    <row r="216" spans="1:11" ht="15" customHeight="1" x14ac:dyDescent="0.2">
      <c r="A216" s="546"/>
      <c r="B216" s="546"/>
      <c r="C216" s="330" t="s">
        <v>346</v>
      </c>
      <c r="D216" s="178">
        <f>D209</f>
        <v>50000</v>
      </c>
      <c r="E216" s="178">
        <f t="shared" ref="E216:I216" si="93">E209</f>
        <v>0</v>
      </c>
      <c r="F216" s="178">
        <f t="shared" si="93"/>
        <v>0</v>
      </c>
      <c r="G216" s="178">
        <f t="shared" si="93"/>
        <v>0</v>
      </c>
      <c r="H216" s="178">
        <f t="shared" si="93"/>
        <v>0</v>
      </c>
      <c r="I216" s="178">
        <f t="shared" si="93"/>
        <v>50000</v>
      </c>
      <c r="J216" s="170"/>
    </row>
    <row r="217" spans="1:11" ht="15" customHeight="1" x14ac:dyDescent="0.2">
      <c r="A217" s="546"/>
      <c r="B217" s="546"/>
      <c r="C217" s="336" t="s">
        <v>181</v>
      </c>
      <c r="D217" s="175">
        <f>D214+D215+D216</f>
        <v>475700</v>
      </c>
      <c r="E217" s="175">
        <f>SUM(E214:E216)</f>
        <v>157000</v>
      </c>
      <c r="F217" s="175">
        <f>SUM(F214:F216)</f>
        <v>182000</v>
      </c>
      <c r="G217" s="175">
        <f>SUM(G214:G216)</f>
        <v>107000</v>
      </c>
      <c r="H217" s="175">
        <f t="shared" ref="H217:I217" si="94">SUM(H214:H216)</f>
        <v>277400</v>
      </c>
      <c r="I217" s="175">
        <f t="shared" si="94"/>
        <v>91300</v>
      </c>
      <c r="J217" s="170"/>
    </row>
    <row r="218" spans="1:11" ht="15" customHeight="1" x14ac:dyDescent="0.2">
      <c r="A218" s="397" t="s">
        <v>420</v>
      </c>
      <c r="B218" s="397"/>
      <c r="C218" s="397"/>
      <c r="D218" s="397"/>
      <c r="E218" s="397"/>
      <c r="F218" s="342">
        <f t="shared" ref="F218:I219" si="95">F217</f>
        <v>182000</v>
      </c>
      <c r="G218" s="342">
        <f t="shared" ref="G218" si="96">G217</f>
        <v>107000</v>
      </c>
      <c r="H218" s="342">
        <f t="shared" si="95"/>
        <v>277400</v>
      </c>
      <c r="I218" s="342">
        <f t="shared" si="95"/>
        <v>91300</v>
      </c>
      <c r="J218" s="170"/>
    </row>
    <row r="219" spans="1:11" ht="15" customHeight="1" x14ac:dyDescent="0.2">
      <c r="A219" s="550" t="s">
        <v>422</v>
      </c>
      <c r="B219" s="550"/>
      <c r="C219" s="550"/>
      <c r="D219" s="550"/>
      <c r="E219" s="550"/>
      <c r="F219" s="341">
        <f t="shared" si="95"/>
        <v>182000</v>
      </c>
      <c r="G219" s="341">
        <f t="shared" ref="G219" si="97">G218</f>
        <v>107000</v>
      </c>
      <c r="H219" s="341">
        <f t="shared" si="95"/>
        <v>277400</v>
      </c>
      <c r="I219" s="341">
        <f t="shared" si="95"/>
        <v>91300</v>
      </c>
      <c r="J219" s="170"/>
    </row>
    <row r="220" spans="1:11" ht="15" customHeight="1" x14ac:dyDescent="0.2">
      <c r="A220" s="577"/>
      <c r="B220" s="578"/>
      <c r="C220" s="578"/>
      <c r="D220" s="578"/>
      <c r="E220" s="578"/>
      <c r="F220" s="578"/>
      <c r="G220" s="578"/>
      <c r="H220" s="578"/>
      <c r="I220" s="579"/>
      <c r="J220" s="170"/>
      <c r="K220" s="171"/>
    </row>
    <row r="221" spans="1:11" ht="15" customHeight="1" x14ac:dyDescent="0.2">
      <c r="A221" s="174" t="s">
        <v>149</v>
      </c>
      <c r="B221" s="540" t="s">
        <v>318</v>
      </c>
      <c r="C221" s="541"/>
      <c r="D221" s="541"/>
      <c r="E221" s="541"/>
      <c r="F221" s="541"/>
      <c r="G221" s="541"/>
      <c r="H221" s="541"/>
      <c r="I221" s="542"/>
      <c r="J221" s="170"/>
    </row>
    <row r="222" spans="1:11" ht="15" customHeight="1" x14ac:dyDescent="0.2">
      <c r="A222" s="537" t="s">
        <v>16</v>
      </c>
      <c r="B222" s="584" t="s">
        <v>3</v>
      </c>
      <c r="C222" s="194" t="s">
        <v>0</v>
      </c>
      <c r="D222" s="212">
        <f t="shared" ref="D222:D227" si="98">G222+H222+I222</f>
        <v>105000</v>
      </c>
      <c r="E222" s="189">
        <v>105000</v>
      </c>
      <c r="F222" s="189">
        <v>105000</v>
      </c>
      <c r="G222" s="362">
        <v>105000</v>
      </c>
      <c r="H222" s="189">
        <v>0</v>
      </c>
      <c r="I222" s="189">
        <v>0</v>
      </c>
      <c r="J222" s="170"/>
    </row>
    <row r="223" spans="1:11" ht="15" customHeight="1" x14ac:dyDescent="0.2">
      <c r="A223" s="537"/>
      <c r="B223" s="584"/>
      <c r="C223" s="195" t="s">
        <v>392</v>
      </c>
      <c r="D223" s="212">
        <f t="shared" si="98"/>
        <v>672000</v>
      </c>
      <c r="E223" s="189">
        <v>672000</v>
      </c>
      <c r="F223" s="189">
        <v>672000</v>
      </c>
      <c r="G223" s="189">
        <v>0</v>
      </c>
      <c r="H223" s="189">
        <v>672000</v>
      </c>
      <c r="I223" s="189">
        <v>0</v>
      </c>
      <c r="J223" s="170"/>
    </row>
    <row r="224" spans="1:11" ht="15" customHeight="1" x14ac:dyDescent="0.2">
      <c r="A224" s="537"/>
      <c r="B224" s="584"/>
      <c r="C224" s="195" t="s">
        <v>226</v>
      </c>
      <c r="D224" s="212">
        <f t="shared" si="98"/>
        <v>15000</v>
      </c>
      <c r="E224" s="189">
        <v>20000</v>
      </c>
      <c r="F224" s="189">
        <v>15000</v>
      </c>
      <c r="G224" s="189">
        <v>15000</v>
      </c>
      <c r="H224" s="189">
        <v>0</v>
      </c>
      <c r="I224" s="189">
        <v>0</v>
      </c>
      <c r="J224" s="170"/>
    </row>
    <row r="225" spans="1:10" ht="15" customHeight="1" x14ac:dyDescent="0.2">
      <c r="A225" s="537"/>
      <c r="B225" s="584"/>
      <c r="C225" s="195" t="s">
        <v>10</v>
      </c>
      <c r="D225" s="212">
        <f t="shared" si="98"/>
        <v>33600</v>
      </c>
      <c r="E225" s="189">
        <f>E223*0.05</f>
        <v>33600</v>
      </c>
      <c r="F225" s="189">
        <v>33600</v>
      </c>
      <c r="G225" s="189">
        <v>0</v>
      </c>
      <c r="H225" s="189">
        <v>33600</v>
      </c>
      <c r="I225" s="189">
        <v>0</v>
      </c>
      <c r="J225" s="170"/>
    </row>
    <row r="226" spans="1:10" ht="15" customHeight="1" x14ac:dyDescent="0.2">
      <c r="A226" s="537"/>
      <c r="B226" s="584"/>
      <c r="C226" s="191" t="s">
        <v>347</v>
      </c>
      <c r="D226" s="212">
        <f t="shared" si="98"/>
        <v>75000</v>
      </c>
      <c r="E226" s="181">
        <v>62000</v>
      </c>
      <c r="F226" s="181">
        <v>75000</v>
      </c>
      <c r="G226" s="181">
        <v>75000</v>
      </c>
      <c r="H226" s="181">
        <v>0</v>
      </c>
      <c r="I226" s="181">
        <v>0</v>
      </c>
      <c r="J226" s="170"/>
    </row>
    <row r="227" spans="1:10" ht="15" customHeight="1" x14ac:dyDescent="0.2">
      <c r="A227" s="537"/>
      <c r="B227" s="584"/>
      <c r="C227" s="191" t="s">
        <v>334</v>
      </c>
      <c r="D227" s="212">
        <f t="shared" si="98"/>
        <v>0</v>
      </c>
      <c r="E227" s="181">
        <v>180000</v>
      </c>
      <c r="F227" s="181">
        <v>0</v>
      </c>
      <c r="G227" s="181">
        <v>0</v>
      </c>
      <c r="H227" s="181">
        <v>0</v>
      </c>
      <c r="I227" s="181">
        <v>0</v>
      </c>
      <c r="J227" s="170"/>
    </row>
    <row r="228" spans="1:10" ht="15" customHeight="1" x14ac:dyDescent="0.2">
      <c r="A228" s="537"/>
      <c r="B228" s="584"/>
      <c r="C228" s="202" t="s">
        <v>303</v>
      </c>
      <c r="D228" s="178">
        <f>D226+D227+D222+D224</f>
        <v>195000</v>
      </c>
      <c r="E228" s="178">
        <f t="shared" ref="E228:I228" si="99">E226+E227+E222+E224</f>
        <v>367000</v>
      </c>
      <c r="F228" s="178">
        <f t="shared" si="99"/>
        <v>195000</v>
      </c>
      <c r="G228" s="178">
        <f t="shared" si="99"/>
        <v>195000</v>
      </c>
      <c r="H228" s="178">
        <f t="shared" si="99"/>
        <v>0</v>
      </c>
      <c r="I228" s="178">
        <f t="shared" si="99"/>
        <v>0</v>
      </c>
      <c r="J228" s="170"/>
    </row>
    <row r="229" spans="1:10" ht="15" customHeight="1" x14ac:dyDescent="0.2">
      <c r="A229" s="537"/>
      <c r="B229" s="584"/>
      <c r="C229" s="318" t="s">
        <v>346</v>
      </c>
      <c r="D229" s="178">
        <f>D223+D225</f>
        <v>705600</v>
      </c>
      <c r="E229" s="178">
        <f t="shared" ref="E229:I229" si="100">E223+E225</f>
        <v>705600</v>
      </c>
      <c r="F229" s="178">
        <f t="shared" si="100"/>
        <v>705600</v>
      </c>
      <c r="G229" s="178">
        <f t="shared" si="100"/>
        <v>0</v>
      </c>
      <c r="H229" s="178">
        <f t="shared" si="100"/>
        <v>705600</v>
      </c>
      <c r="I229" s="178">
        <f t="shared" si="100"/>
        <v>0</v>
      </c>
      <c r="J229" s="170"/>
    </row>
    <row r="230" spans="1:10" ht="15" customHeight="1" x14ac:dyDescent="0.2">
      <c r="A230" s="537"/>
      <c r="B230" s="584"/>
      <c r="C230" s="203" t="s">
        <v>325</v>
      </c>
      <c r="D230" s="178">
        <f t="shared" ref="D230" si="101">G230+H230+I230</f>
        <v>4200</v>
      </c>
      <c r="E230" s="182">
        <v>0</v>
      </c>
      <c r="F230" s="182">
        <v>0</v>
      </c>
      <c r="G230" s="182">
        <v>0</v>
      </c>
      <c r="H230" s="182">
        <v>2000</v>
      </c>
      <c r="I230" s="175">
        <f>ROUND(H230*1.08,-2)</f>
        <v>2200</v>
      </c>
      <c r="J230" s="175"/>
    </row>
    <row r="231" spans="1:10" ht="15" customHeight="1" x14ac:dyDescent="0.2">
      <c r="A231" s="547" t="s">
        <v>18</v>
      </c>
      <c r="B231" s="538" t="s">
        <v>4</v>
      </c>
      <c r="C231" s="191" t="s">
        <v>11</v>
      </c>
      <c r="D231" s="212">
        <f t="shared" ref="D231:D234" si="102">G231+H231+I231</f>
        <v>9000</v>
      </c>
      <c r="E231" s="181">
        <v>9000</v>
      </c>
      <c r="F231" s="181">
        <v>0</v>
      </c>
      <c r="G231" s="181">
        <v>0</v>
      </c>
      <c r="H231" s="181">
        <v>9000</v>
      </c>
      <c r="I231" s="181">
        <v>0</v>
      </c>
      <c r="J231" s="170"/>
    </row>
    <row r="232" spans="1:10" ht="15" customHeight="1" x14ac:dyDescent="0.2">
      <c r="A232" s="548"/>
      <c r="B232" s="538"/>
      <c r="C232" s="191" t="s">
        <v>391</v>
      </c>
      <c r="D232" s="212">
        <f t="shared" si="102"/>
        <v>87000</v>
      </c>
      <c r="E232" s="181">
        <v>120000</v>
      </c>
      <c r="F232" s="181">
        <v>69000</v>
      </c>
      <c r="G232" s="181">
        <v>69000</v>
      </c>
      <c r="H232" s="181">
        <v>18000</v>
      </c>
      <c r="I232" s="181">
        <v>0</v>
      </c>
      <c r="J232" s="170"/>
    </row>
    <row r="233" spans="1:10" ht="15" customHeight="1" x14ac:dyDescent="0.2">
      <c r="A233" s="548"/>
      <c r="B233" s="538"/>
      <c r="C233" s="202" t="s">
        <v>303</v>
      </c>
      <c r="D233" s="178">
        <f t="shared" si="102"/>
        <v>96000</v>
      </c>
      <c r="E233" s="182">
        <f>SUM(E231:E232)</f>
        <v>129000</v>
      </c>
      <c r="F233" s="182">
        <f>SUM(F231:F232)</f>
        <v>69000</v>
      </c>
      <c r="G233" s="182">
        <f>SUM(G231:G232)</f>
        <v>69000</v>
      </c>
      <c r="H233" s="182">
        <f>SUM(H231:H232)</f>
        <v>27000</v>
      </c>
      <c r="I233" s="182">
        <f>SUM(I231:I232)</f>
        <v>0</v>
      </c>
      <c r="J233" s="170"/>
    </row>
    <row r="234" spans="1:10" ht="15" customHeight="1" x14ac:dyDescent="0.2">
      <c r="A234" s="549"/>
      <c r="B234" s="538"/>
      <c r="C234" s="202" t="s">
        <v>101</v>
      </c>
      <c r="D234" s="178">
        <f t="shared" si="102"/>
        <v>50000</v>
      </c>
      <c r="E234" s="182">
        <v>50000</v>
      </c>
      <c r="F234" s="182">
        <v>50000</v>
      </c>
      <c r="G234" s="182">
        <v>50000</v>
      </c>
      <c r="H234" s="182">
        <v>0</v>
      </c>
      <c r="I234" s="182">
        <v>0</v>
      </c>
      <c r="J234" s="170"/>
    </row>
    <row r="235" spans="1:10" ht="15" customHeight="1" x14ac:dyDescent="0.2">
      <c r="A235" s="547" t="s">
        <v>20</v>
      </c>
      <c r="B235" s="538" t="s">
        <v>5</v>
      </c>
      <c r="C235" s="195" t="s">
        <v>12</v>
      </c>
      <c r="D235" s="212">
        <f t="shared" ref="D235:D240" si="103">G235+H235+I235</f>
        <v>20000</v>
      </c>
      <c r="E235" s="189">
        <v>0</v>
      </c>
      <c r="F235" s="189">
        <v>0</v>
      </c>
      <c r="G235" s="189">
        <v>0</v>
      </c>
      <c r="H235" s="189">
        <v>10000</v>
      </c>
      <c r="I235" s="189">
        <v>10000</v>
      </c>
      <c r="J235" s="170"/>
    </row>
    <row r="236" spans="1:10" ht="15" customHeight="1" x14ac:dyDescent="0.2">
      <c r="A236" s="548"/>
      <c r="B236" s="538"/>
      <c r="C236" s="195" t="s">
        <v>10</v>
      </c>
      <c r="D236" s="212">
        <f t="shared" si="103"/>
        <v>400</v>
      </c>
      <c r="E236" s="189">
        <v>0</v>
      </c>
      <c r="F236" s="189">
        <v>0</v>
      </c>
      <c r="G236" s="189">
        <v>0</v>
      </c>
      <c r="H236" s="189">
        <f>H235*0.02</f>
        <v>200</v>
      </c>
      <c r="I236" s="189">
        <f>I235*0.02</f>
        <v>200</v>
      </c>
      <c r="J236" s="170"/>
    </row>
    <row r="237" spans="1:10" ht="15" customHeight="1" x14ac:dyDescent="0.2">
      <c r="A237" s="548"/>
      <c r="B237" s="538"/>
      <c r="C237" s="191" t="s">
        <v>11</v>
      </c>
      <c r="D237" s="212">
        <f t="shared" si="103"/>
        <v>9000</v>
      </c>
      <c r="E237" s="181">
        <v>9000</v>
      </c>
      <c r="F237" s="181">
        <v>0</v>
      </c>
      <c r="G237" s="181">
        <v>0</v>
      </c>
      <c r="H237" s="181">
        <v>9000</v>
      </c>
      <c r="I237" s="181">
        <v>0</v>
      </c>
      <c r="J237" s="170"/>
    </row>
    <row r="238" spans="1:10" ht="15" customHeight="1" x14ac:dyDescent="0.2">
      <c r="A238" s="548"/>
      <c r="B238" s="538"/>
      <c r="C238" s="191" t="s">
        <v>391</v>
      </c>
      <c r="D238" s="212">
        <f t="shared" si="103"/>
        <v>69000</v>
      </c>
      <c r="E238" s="181">
        <v>111000</v>
      </c>
      <c r="F238" s="181">
        <v>69000</v>
      </c>
      <c r="G238" s="181">
        <v>0</v>
      </c>
      <c r="H238" s="181">
        <v>69000</v>
      </c>
      <c r="I238" s="181">
        <v>0</v>
      </c>
      <c r="J238" s="170"/>
    </row>
    <row r="239" spans="1:10" ht="15" customHeight="1" x14ac:dyDescent="0.2">
      <c r="A239" s="548"/>
      <c r="B239" s="538"/>
      <c r="C239" s="202" t="s">
        <v>303</v>
      </c>
      <c r="D239" s="178">
        <f t="shared" si="103"/>
        <v>98400</v>
      </c>
      <c r="E239" s="182">
        <f>SUM(E235:E238)</f>
        <v>120000</v>
      </c>
      <c r="F239" s="182">
        <f>SUM(F235:F238)</f>
        <v>69000</v>
      </c>
      <c r="G239" s="182">
        <f>SUM(G235:G238)</f>
        <v>0</v>
      </c>
      <c r="H239" s="182">
        <f>SUM(H235:H238)</f>
        <v>88200</v>
      </c>
      <c r="I239" s="182">
        <f>SUM(I235:I238)</f>
        <v>10200</v>
      </c>
      <c r="J239" s="170"/>
    </row>
    <row r="240" spans="1:10" ht="15" customHeight="1" x14ac:dyDescent="0.2">
      <c r="A240" s="549"/>
      <c r="B240" s="538"/>
      <c r="C240" s="202" t="s">
        <v>101</v>
      </c>
      <c r="D240" s="178">
        <f t="shared" si="103"/>
        <v>70000</v>
      </c>
      <c r="E240" s="182">
        <v>70000</v>
      </c>
      <c r="F240" s="182">
        <v>70000</v>
      </c>
      <c r="G240" s="182">
        <v>0</v>
      </c>
      <c r="H240" s="182">
        <v>70000</v>
      </c>
      <c r="I240" s="182">
        <v>0</v>
      </c>
      <c r="J240" s="170"/>
    </row>
    <row r="241" spans="1:10" ht="15" customHeight="1" x14ac:dyDescent="0.2">
      <c r="A241" s="537" t="s">
        <v>56</v>
      </c>
      <c r="B241" s="589" t="s">
        <v>6</v>
      </c>
      <c r="C241" s="211" t="s">
        <v>11</v>
      </c>
      <c r="D241" s="212">
        <f t="shared" ref="D241:D248" si="104">G241+H241+I241</f>
        <v>9000</v>
      </c>
      <c r="E241" s="192">
        <v>9000</v>
      </c>
      <c r="F241" s="181">
        <v>9000</v>
      </c>
      <c r="G241" s="181">
        <v>9000</v>
      </c>
      <c r="H241" s="181">
        <v>0</v>
      </c>
      <c r="I241" s="181">
        <v>0</v>
      </c>
      <c r="J241" s="170"/>
    </row>
    <row r="242" spans="1:10" ht="15" customHeight="1" x14ac:dyDescent="0.2">
      <c r="A242" s="537"/>
      <c r="B242" s="590"/>
      <c r="C242" s="194" t="s">
        <v>0</v>
      </c>
      <c r="D242" s="212">
        <f t="shared" si="104"/>
        <v>131000</v>
      </c>
      <c r="E242" s="189">
        <v>111000</v>
      </c>
      <c r="F242" s="189">
        <v>111000</v>
      </c>
      <c r="G242" s="189">
        <v>111000</v>
      </c>
      <c r="H242" s="189">
        <v>20000</v>
      </c>
      <c r="I242" s="189">
        <v>0</v>
      </c>
      <c r="J242" s="170"/>
    </row>
    <row r="243" spans="1:10" ht="15" customHeight="1" x14ac:dyDescent="0.2">
      <c r="A243" s="537"/>
      <c r="B243" s="590"/>
      <c r="C243" s="331" t="s">
        <v>238</v>
      </c>
      <c r="D243" s="212">
        <f t="shared" si="104"/>
        <v>50000</v>
      </c>
      <c r="E243" s="189">
        <v>10000</v>
      </c>
      <c r="F243" s="189">
        <v>10000</v>
      </c>
      <c r="G243" s="189">
        <v>10000</v>
      </c>
      <c r="H243" s="189">
        <v>30000</v>
      </c>
      <c r="I243" s="189">
        <v>10000</v>
      </c>
      <c r="J243" s="170"/>
    </row>
    <row r="244" spans="1:10" ht="15" customHeight="1" x14ac:dyDescent="0.2">
      <c r="A244" s="537"/>
      <c r="B244" s="590"/>
      <c r="C244" s="331" t="s">
        <v>10</v>
      </c>
      <c r="D244" s="212">
        <f t="shared" si="104"/>
        <v>800</v>
      </c>
      <c r="E244" s="189">
        <v>0</v>
      </c>
      <c r="F244" s="189">
        <v>0</v>
      </c>
      <c r="G244" s="189">
        <v>0</v>
      </c>
      <c r="H244" s="189">
        <f>H243*0.02</f>
        <v>600</v>
      </c>
      <c r="I244" s="189">
        <f>I243*0.02</f>
        <v>200</v>
      </c>
      <c r="J244" s="170"/>
    </row>
    <row r="245" spans="1:10" ht="15" customHeight="1" x14ac:dyDescent="0.2">
      <c r="A245" s="537"/>
      <c r="B245" s="590"/>
      <c r="C245" s="211" t="s">
        <v>203</v>
      </c>
      <c r="D245" s="212">
        <f t="shared" si="104"/>
        <v>0</v>
      </c>
      <c r="E245" s="192">
        <v>0</v>
      </c>
      <c r="F245" s="181">
        <v>0</v>
      </c>
      <c r="G245" s="181">
        <v>0</v>
      </c>
      <c r="H245" s="181">
        <v>0</v>
      </c>
      <c r="I245" s="181">
        <v>0</v>
      </c>
      <c r="J245" s="170"/>
    </row>
    <row r="246" spans="1:10" ht="15" customHeight="1" x14ac:dyDescent="0.2">
      <c r="A246" s="537"/>
      <c r="B246" s="590"/>
      <c r="C246" s="211" t="s">
        <v>10</v>
      </c>
      <c r="D246" s="212">
        <f t="shared" si="104"/>
        <v>0</v>
      </c>
      <c r="E246" s="192">
        <v>0</v>
      </c>
      <c r="F246" s="181">
        <v>0</v>
      </c>
      <c r="G246" s="181">
        <v>0</v>
      </c>
      <c r="H246" s="181">
        <f>H245*0.02</f>
        <v>0</v>
      </c>
      <c r="I246" s="181">
        <f>I245*0.02</f>
        <v>0</v>
      </c>
      <c r="J246" s="170"/>
    </row>
    <row r="247" spans="1:10" ht="15" customHeight="1" x14ac:dyDescent="0.2">
      <c r="A247" s="537"/>
      <c r="B247" s="590"/>
      <c r="C247" s="333" t="s">
        <v>303</v>
      </c>
      <c r="D247" s="178">
        <f t="shared" si="104"/>
        <v>190800</v>
      </c>
      <c r="E247" s="183">
        <f t="shared" ref="E247:I247" si="105">SUM(E241:E246)</f>
        <v>130000</v>
      </c>
      <c r="F247" s="182">
        <f t="shared" si="105"/>
        <v>130000</v>
      </c>
      <c r="G247" s="182">
        <f t="shared" ref="G247" si="106">SUM(G241:G246)</f>
        <v>130000</v>
      </c>
      <c r="H247" s="183">
        <f t="shared" si="105"/>
        <v>50600</v>
      </c>
      <c r="I247" s="183">
        <f t="shared" si="105"/>
        <v>10200</v>
      </c>
      <c r="J247" s="170"/>
    </row>
    <row r="248" spans="1:10" ht="15" customHeight="1" x14ac:dyDescent="0.2">
      <c r="A248" s="537"/>
      <c r="B248" s="591"/>
      <c r="C248" s="203" t="s">
        <v>323</v>
      </c>
      <c r="D248" s="178">
        <f t="shared" si="104"/>
        <v>6600</v>
      </c>
      <c r="E248" s="183">
        <v>2000</v>
      </c>
      <c r="F248" s="182">
        <v>2000</v>
      </c>
      <c r="G248" s="182">
        <v>2000</v>
      </c>
      <c r="H248" s="175">
        <f>ROUND(E248*1.08,-2)</f>
        <v>2200</v>
      </c>
      <c r="I248" s="175">
        <f>ROUND(H248*1.08,-2)</f>
        <v>2400</v>
      </c>
      <c r="J248" s="170"/>
    </row>
    <row r="249" spans="1:10" s="207" customFormat="1" ht="15" customHeight="1" x14ac:dyDescent="0.2">
      <c r="A249" s="554" t="s">
        <v>326</v>
      </c>
      <c r="B249" s="554"/>
      <c r="C249" s="330" t="s">
        <v>303</v>
      </c>
      <c r="D249" s="178">
        <f>D247+D239+D233+D228</f>
        <v>580200</v>
      </c>
      <c r="E249" s="178">
        <f t="shared" ref="E249:I249" si="107">E247+E239+E233+E228</f>
        <v>746000</v>
      </c>
      <c r="F249" s="178">
        <f t="shared" si="107"/>
        <v>463000</v>
      </c>
      <c r="G249" s="178">
        <f t="shared" si="107"/>
        <v>394000</v>
      </c>
      <c r="H249" s="178">
        <f t="shared" si="107"/>
        <v>165800</v>
      </c>
      <c r="I249" s="178">
        <f t="shared" si="107"/>
        <v>20400</v>
      </c>
      <c r="J249" s="208"/>
    </row>
    <row r="250" spans="1:10" s="207" customFormat="1" ht="15" customHeight="1" x14ac:dyDescent="0.2">
      <c r="A250" s="554"/>
      <c r="B250" s="554"/>
      <c r="C250" s="330" t="s">
        <v>346</v>
      </c>
      <c r="D250" s="178">
        <f>D240+D234+D229</f>
        <v>825600</v>
      </c>
      <c r="E250" s="178">
        <f t="shared" ref="E250:I250" si="108">E240+E234+E229</f>
        <v>825600</v>
      </c>
      <c r="F250" s="178">
        <f t="shared" si="108"/>
        <v>825600</v>
      </c>
      <c r="G250" s="178">
        <f t="shared" si="108"/>
        <v>50000</v>
      </c>
      <c r="H250" s="178">
        <f t="shared" si="108"/>
        <v>775600</v>
      </c>
      <c r="I250" s="178">
        <f t="shared" si="108"/>
        <v>0</v>
      </c>
      <c r="J250" s="208"/>
    </row>
    <row r="251" spans="1:10" s="207" customFormat="1" ht="15" customHeight="1" x14ac:dyDescent="0.2">
      <c r="A251" s="554"/>
      <c r="B251" s="554"/>
      <c r="C251" s="330" t="s">
        <v>323</v>
      </c>
      <c r="D251" s="178">
        <f>D248+D230</f>
        <v>10800</v>
      </c>
      <c r="E251" s="178">
        <f t="shared" ref="E251:I251" si="109">E248+E230</f>
        <v>2000</v>
      </c>
      <c r="F251" s="178">
        <f t="shared" si="109"/>
        <v>2000</v>
      </c>
      <c r="G251" s="178">
        <f t="shared" si="109"/>
        <v>2000</v>
      </c>
      <c r="H251" s="178">
        <f t="shared" si="109"/>
        <v>4200</v>
      </c>
      <c r="I251" s="178">
        <f t="shared" si="109"/>
        <v>4600</v>
      </c>
      <c r="J251" s="208"/>
    </row>
    <row r="252" spans="1:10" s="207" customFormat="1" ht="15" customHeight="1" x14ac:dyDescent="0.2">
      <c r="A252" s="554"/>
      <c r="B252" s="554"/>
      <c r="C252" s="330" t="s">
        <v>9</v>
      </c>
      <c r="D252" s="209">
        <f>SUM(D249:D251)</f>
        <v>1416600</v>
      </c>
      <c r="E252" s="209">
        <f t="shared" ref="E252:I252" si="110">SUM(E249:E251)</f>
        <v>1573600</v>
      </c>
      <c r="F252" s="209">
        <f t="shared" si="110"/>
        <v>1290600</v>
      </c>
      <c r="G252" s="209">
        <f t="shared" si="110"/>
        <v>446000</v>
      </c>
      <c r="H252" s="209">
        <f t="shared" si="110"/>
        <v>945600</v>
      </c>
      <c r="I252" s="209">
        <f t="shared" si="110"/>
        <v>25000</v>
      </c>
      <c r="J252" s="208"/>
    </row>
    <row r="253" spans="1:10" s="207" customFormat="1" ht="15" customHeight="1" x14ac:dyDescent="0.2">
      <c r="A253" s="397" t="s">
        <v>420</v>
      </c>
      <c r="B253" s="397"/>
      <c r="C253" s="397"/>
      <c r="D253" s="397"/>
      <c r="E253" s="397"/>
      <c r="F253" s="342">
        <f>F252</f>
        <v>1290600</v>
      </c>
      <c r="G253" s="342">
        <v>446000</v>
      </c>
      <c r="H253" s="342">
        <f>H254+H255+H256+H257</f>
        <v>169000</v>
      </c>
      <c r="I253" s="342">
        <f>I254+I255+I256+I257</f>
        <v>25000</v>
      </c>
      <c r="J253" s="208"/>
    </row>
    <row r="254" spans="1:10" s="207" customFormat="1" ht="15" customHeight="1" x14ac:dyDescent="0.2">
      <c r="A254" s="550" t="s">
        <v>444</v>
      </c>
      <c r="B254" s="550"/>
      <c r="C254" s="550"/>
      <c r="D254" s="550"/>
      <c r="E254" s="550"/>
      <c r="F254" s="341">
        <v>450000</v>
      </c>
      <c r="G254" s="341">
        <v>0</v>
      </c>
      <c r="H254" s="341">
        <v>0</v>
      </c>
      <c r="I254" s="341">
        <v>0</v>
      </c>
      <c r="J254" s="208"/>
    </row>
    <row r="255" spans="1:10" s="207" customFormat="1" ht="15" customHeight="1" x14ac:dyDescent="0.2">
      <c r="A255" s="550" t="s">
        <v>423</v>
      </c>
      <c r="B255" s="550"/>
      <c r="C255" s="550"/>
      <c r="D255" s="550"/>
      <c r="E255" s="550"/>
      <c r="F255" s="346">
        <v>640600</v>
      </c>
      <c r="G255" s="346">
        <v>0</v>
      </c>
      <c r="H255" s="346">
        <v>80000</v>
      </c>
      <c r="I255" s="346">
        <v>0</v>
      </c>
      <c r="J255" s="345"/>
    </row>
    <row r="256" spans="1:10" s="207" customFormat="1" ht="15" customHeight="1" x14ac:dyDescent="0.2">
      <c r="A256" s="550" t="s">
        <v>445</v>
      </c>
      <c r="B256" s="550"/>
      <c r="C256" s="550"/>
      <c r="D256" s="550"/>
      <c r="E256" s="550"/>
      <c r="F256" s="343">
        <v>200000</v>
      </c>
      <c r="G256" s="343"/>
      <c r="H256" s="341">
        <v>89000</v>
      </c>
      <c r="I256" s="341">
        <v>25000</v>
      </c>
      <c r="J256" s="208"/>
    </row>
    <row r="257" spans="1:10" s="207" customFormat="1" ht="15" customHeight="1" x14ac:dyDescent="0.2">
      <c r="A257" s="550" t="s">
        <v>422</v>
      </c>
      <c r="B257" s="550"/>
      <c r="C257" s="550"/>
      <c r="D257" s="550"/>
      <c r="E257" s="550"/>
      <c r="F257" s="346">
        <f>F253-F254-F255-F256</f>
        <v>0</v>
      </c>
      <c r="G257" s="346"/>
      <c r="H257" s="346">
        <v>0</v>
      </c>
      <c r="I257" s="346">
        <v>0</v>
      </c>
      <c r="J257" s="208"/>
    </row>
    <row r="258" spans="1:10" ht="15" customHeight="1" x14ac:dyDescent="0.2">
      <c r="A258" s="574"/>
      <c r="B258" s="575"/>
      <c r="C258" s="575"/>
      <c r="D258" s="575"/>
      <c r="E258" s="575"/>
      <c r="F258" s="575"/>
      <c r="G258" s="575"/>
      <c r="H258" s="575"/>
      <c r="I258" s="576"/>
      <c r="J258" s="170"/>
    </row>
    <row r="259" spans="1:10" ht="15" customHeight="1" x14ac:dyDescent="0.2">
      <c r="A259" s="174" t="s">
        <v>150</v>
      </c>
      <c r="B259" s="540" t="s">
        <v>184</v>
      </c>
      <c r="C259" s="541"/>
      <c r="D259" s="541"/>
      <c r="E259" s="541"/>
      <c r="F259" s="541"/>
      <c r="G259" s="541"/>
      <c r="H259" s="541"/>
      <c r="I259" s="542"/>
      <c r="J259" s="170"/>
    </row>
    <row r="260" spans="1:10" ht="15" customHeight="1" x14ac:dyDescent="0.2">
      <c r="A260" s="180" t="s">
        <v>16</v>
      </c>
      <c r="B260" s="555" t="s">
        <v>217</v>
      </c>
      <c r="C260" s="555"/>
      <c r="D260" s="212">
        <f t="shared" ref="D260:D262" si="111">G260+H260+I260</f>
        <v>32200</v>
      </c>
      <c r="E260" s="181">
        <v>15000</v>
      </c>
      <c r="F260" s="181">
        <v>15000</v>
      </c>
      <c r="G260" s="181">
        <v>0</v>
      </c>
      <c r="H260" s="181">
        <v>15500</v>
      </c>
      <c r="I260" s="181">
        <f>ROUND(H260+0.08*H260,-2)</f>
        <v>16700</v>
      </c>
      <c r="J260" s="170"/>
    </row>
    <row r="261" spans="1:10" ht="15" customHeight="1" x14ac:dyDescent="0.2">
      <c r="A261" s="180" t="s">
        <v>36</v>
      </c>
      <c r="B261" s="555" t="s">
        <v>185</v>
      </c>
      <c r="C261" s="555"/>
      <c r="D261" s="212">
        <f>G261+H261+I261</f>
        <v>20800</v>
      </c>
      <c r="E261" s="181">
        <v>0</v>
      </c>
      <c r="F261" s="181">
        <v>0</v>
      </c>
      <c r="G261" s="181">
        <v>0</v>
      </c>
      <c r="H261" s="181">
        <v>10000</v>
      </c>
      <c r="I261" s="181">
        <f>H261*1.08</f>
        <v>10800</v>
      </c>
      <c r="J261" s="170"/>
    </row>
    <row r="262" spans="1:10" ht="15" customHeight="1" x14ac:dyDescent="0.2">
      <c r="A262" s="180" t="s">
        <v>20</v>
      </c>
      <c r="B262" s="555" t="s">
        <v>29</v>
      </c>
      <c r="C262" s="555"/>
      <c r="D262" s="212">
        <f t="shared" si="111"/>
        <v>31200</v>
      </c>
      <c r="E262" s="181">
        <v>0</v>
      </c>
      <c r="F262" s="181">
        <v>0</v>
      </c>
      <c r="G262" s="181">
        <v>0</v>
      </c>
      <c r="H262" s="181">
        <v>15000</v>
      </c>
      <c r="I262" s="181">
        <f>H262*1.08</f>
        <v>16200.000000000002</v>
      </c>
      <c r="J262" s="170"/>
    </row>
    <row r="263" spans="1:10" ht="15" customHeight="1" x14ac:dyDescent="0.2">
      <c r="A263" s="573" t="s">
        <v>9</v>
      </c>
      <c r="B263" s="573"/>
      <c r="C263" s="573"/>
      <c r="D263" s="178">
        <f t="shared" ref="D263:I263" si="112">SUM(D260:D262)</f>
        <v>84200</v>
      </c>
      <c r="E263" s="175">
        <f t="shared" si="112"/>
        <v>15000</v>
      </c>
      <c r="F263" s="175">
        <f t="shared" si="112"/>
        <v>15000</v>
      </c>
      <c r="G263" s="175">
        <f t="shared" si="112"/>
        <v>0</v>
      </c>
      <c r="H263" s="175">
        <f t="shared" si="112"/>
        <v>40500</v>
      </c>
      <c r="I263" s="175">
        <f t="shared" si="112"/>
        <v>43700</v>
      </c>
      <c r="J263" s="170"/>
    </row>
    <row r="264" spans="1:10" ht="15" customHeight="1" x14ac:dyDescent="0.2">
      <c r="A264" s="397" t="s">
        <v>420</v>
      </c>
      <c r="B264" s="397"/>
      <c r="C264" s="397"/>
      <c r="D264" s="397"/>
      <c r="E264" s="397"/>
      <c r="F264" s="342">
        <f t="shared" ref="F264:I265" si="113">F263</f>
        <v>15000</v>
      </c>
      <c r="G264" s="342">
        <f t="shared" ref="G264" si="114">G263</f>
        <v>0</v>
      </c>
      <c r="H264" s="342">
        <f t="shared" si="113"/>
        <v>40500</v>
      </c>
      <c r="I264" s="342">
        <f t="shared" si="113"/>
        <v>43700</v>
      </c>
      <c r="J264" s="170"/>
    </row>
    <row r="265" spans="1:10" ht="15" customHeight="1" x14ac:dyDescent="0.2">
      <c r="A265" s="550" t="s">
        <v>422</v>
      </c>
      <c r="B265" s="550"/>
      <c r="C265" s="550"/>
      <c r="D265" s="550"/>
      <c r="E265" s="550"/>
      <c r="F265" s="341">
        <f t="shared" si="113"/>
        <v>15000</v>
      </c>
      <c r="G265" s="341">
        <f t="shared" ref="G265" si="115">G264</f>
        <v>0</v>
      </c>
      <c r="H265" s="341">
        <f t="shared" si="113"/>
        <v>40500</v>
      </c>
      <c r="I265" s="341">
        <f t="shared" si="113"/>
        <v>43700</v>
      </c>
      <c r="J265" s="170"/>
    </row>
    <row r="266" spans="1:10" ht="15" customHeight="1" x14ac:dyDescent="0.2">
      <c r="A266" s="543"/>
      <c r="B266" s="544"/>
      <c r="C266" s="544"/>
      <c r="D266" s="544"/>
      <c r="E266" s="544"/>
      <c r="F266" s="544"/>
      <c r="G266" s="544"/>
      <c r="H266" s="544"/>
      <c r="I266" s="545"/>
      <c r="J266" s="170"/>
    </row>
    <row r="267" spans="1:10" ht="15" customHeight="1" x14ac:dyDescent="0.2">
      <c r="A267" s="174" t="s">
        <v>151</v>
      </c>
      <c r="B267" s="540" t="s">
        <v>196</v>
      </c>
      <c r="C267" s="541"/>
      <c r="D267" s="541"/>
      <c r="E267" s="541"/>
      <c r="F267" s="541"/>
      <c r="G267" s="541"/>
      <c r="H267" s="541"/>
      <c r="I267" s="542"/>
      <c r="J267" s="170"/>
    </row>
    <row r="268" spans="1:10" ht="15" customHeight="1" x14ac:dyDescent="0.2">
      <c r="A268" s="180" t="s">
        <v>16</v>
      </c>
      <c r="B268" s="553" t="s">
        <v>212</v>
      </c>
      <c r="C268" s="553"/>
      <c r="D268" s="212">
        <f t="shared" ref="D268:D272" si="116">G268+H268+I268</f>
        <v>0</v>
      </c>
      <c r="E268" s="189">
        <v>0</v>
      </c>
      <c r="F268" s="189">
        <v>0</v>
      </c>
      <c r="G268" s="189">
        <v>0</v>
      </c>
      <c r="H268" s="189">
        <v>0</v>
      </c>
      <c r="I268" s="189">
        <v>0</v>
      </c>
      <c r="J268" s="170"/>
    </row>
    <row r="269" spans="1:10" ht="15" customHeight="1" x14ac:dyDescent="0.2">
      <c r="A269" s="180" t="s">
        <v>36</v>
      </c>
      <c r="B269" s="553" t="s">
        <v>338</v>
      </c>
      <c r="C269" s="553"/>
      <c r="D269" s="212">
        <f t="shared" si="116"/>
        <v>175000</v>
      </c>
      <c r="E269" s="189">
        <v>54000</v>
      </c>
      <c r="F269" s="189">
        <v>54000</v>
      </c>
      <c r="G269" s="189">
        <v>54000</v>
      </c>
      <c r="H269" s="181">
        <f>ROUND(E269*1.08, -3)</f>
        <v>58000</v>
      </c>
      <c r="I269" s="181">
        <f>ROUND(H269*1.08, -3)</f>
        <v>63000</v>
      </c>
      <c r="J269" s="170"/>
    </row>
    <row r="270" spans="1:10" ht="15" customHeight="1" x14ac:dyDescent="0.2">
      <c r="A270" s="180" t="s">
        <v>20</v>
      </c>
      <c r="B270" s="553" t="s">
        <v>418</v>
      </c>
      <c r="C270" s="553"/>
      <c r="D270" s="212">
        <f t="shared" si="116"/>
        <v>0</v>
      </c>
      <c r="E270" s="189">
        <v>0</v>
      </c>
      <c r="F270" s="189">
        <v>0</v>
      </c>
      <c r="G270" s="189">
        <v>0</v>
      </c>
      <c r="H270" s="189">
        <v>0</v>
      </c>
      <c r="I270" s="189">
        <v>0</v>
      </c>
      <c r="J270" s="170"/>
    </row>
    <row r="271" spans="1:10" ht="15" customHeight="1" x14ac:dyDescent="0.2">
      <c r="A271" s="220" t="s">
        <v>22</v>
      </c>
      <c r="B271" s="553" t="s">
        <v>339</v>
      </c>
      <c r="C271" s="553"/>
      <c r="D271" s="212">
        <f t="shared" si="116"/>
        <v>112000</v>
      </c>
      <c r="E271" s="189">
        <v>50000</v>
      </c>
      <c r="F271" s="189">
        <v>50000</v>
      </c>
      <c r="G271" s="189">
        <v>0</v>
      </c>
      <c r="H271" s="181">
        <f>ROUND(E271*1.08, -3)</f>
        <v>54000</v>
      </c>
      <c r="I271" s="181">
        <f>ROUND(H271*1.08, -3)</f>
        <v>58000</v>
      </c>
      <c r="J271" s="170"/>
    </row>
    <row r="272" spans="1:10" ht="15" customHeight="1" x14ac:dyDescent="0.2">
      <c r="A272" s="220" t="s">
        <v>24</v>
      </c>
      <c r="B272" s="553" t="s">
        <v>155</v>
      </c>
      <c r="C272" s="553"/>
      <c r="D272" s="212">
        <f t="shared" si="116"/>
        <v>351500</v>
      </c>
      <c r="E272" s="199">
        <v>100000</v>
      </c>
      <c r="F272" s="189">
        <v>100000</v>
      </c>
      <c r="G272" s="189">
        <v>247500</v>
      </c>
      <c r="H272" s="189">
        <v>50000</v>
      </c>
      <c r="I272" s="189">
        <f>ROUND(H272+0.08*H272,-2)</f>
        <v>54000</v>
      </c>
      <c r="J272" s="170"/>
    </row>
    <row r="273" spans="1:10" ht="15" customHeight="1" x14ac:dyDescent="0.2">
      <c r="A273" s="573" t="s">
        <v>9</v>
      </c>
      <c r="B273" s="573"/>
      <c r="C273" s="573"/>
      <c r="D273" s="178">
        <f t="shared" ref="D273:I273" si="117">SUM(D268:D272)</f>
        <v>638500</v>
      </c>
      <c r="E273" s="175">
        <f t="shared" si="117"/>
        <v>204000</v>
      </c>
      <c r="F273" s="175">
        <f t="shared" si="117"/>
        <v>204000</v>
      </c>
      <c r="G273" s="175">
        <f t="shared" si="117"/>
        <v>301500</v>
      </c>
      <c r="H273" s="175">
        <f t="shared" si="117"/>
        <v>162000</v>
      </c>
      <c r="I273" s="175">
        <f t="shared" si="117"/>
        <v>175000</v>
      </c>
      <c r="J273" s="170"/>
    </row>
    <row r="274" spans="1:10" ht="15" customHeight="1" x14ac:dyDescent="0.2">
      <c r="A274" s="397" t="s">
        <v>420</v>
      </c>
      <c r="B274" s="397"/>
      <c r="C274" s="397"/>
      <c r="D274" s="397"/>
      <c r="E274" s="397"/>
      <c r="F274" s="295">
        <v>204000</v>
      </c>
      <c r="G274" s="175">
        <v>301500</v>
      </c>
      <c r="H274" s="295">
        <f>H275+H276+H277</f>
        <v>162000</v>
      </c>
      <c r="I274" s="295">
        <f>I275+I276+I277</f>
        <v>175000</v>
      </c>
      <c r="J274" s="170"/>
    </row>
    <row r="275" spans="1:10" ht="15" customHeight="1" x14ac:dyDescent="0.2">
      <c r="A275" s="550" t="s">
        <v>423</v>
      </c>
      <c r="B275" s="550"/>
      <c r="C275" s="550"/>
      <c r="D275" s="550"/>
      <c r="E275" s="550"/>
      <c r="F275" s="343">
        <f>75000+50000</f>
        <v>125000</v>
      </c>
      <c r="G275" s="343">
        <v>198000</v>
      </c>
      <c r="H275" s="341">
        <v>50000</v>
      </c>
      <c r="I275" s="341">
        <v>54000</v>
      </c>
      <c r="J275" s="170"/>
    </row>
    <row r="276" spans="1:10" ht="15" customHeight="1" x14ac:dyDescent="0.2">
      <c r="A276" s="550" t="s">
        <v>443</v>
      </c>
      <c r="B276" s="550"/>
      <c r="C276" s="550"/>
      <c r="D276" s="550"/>
      <c r="E276" s="550"/>
      <c r="F276" s="346">
        <v>25000</v>
      </c>
      <c r="G276" s="346">
        <v>25000</v>
      </c>
      <c r="H276" s="346">
        <v>27000</v>
      </c>
      <c r="I276" s="346">
        <v>30000</v>
      </c>
      <c r="J276" s="170"/>
    </row>
    <row r="277" spans="1:10" ht="15" customHeight="1" x14ac:dyDescent="0.2">
      <c r="A277" s="550" t="s">
        <v>422</v>
      </c>
      <c r="B277" s="550"/>
      <c r="C277" s="550"/>
      <c r="D277" s="550"/>
      <c r="E277" s="550"/>
      <c r="F277" s="343">
        <f>F274-F275-F276</f>
        <v>54000</v>
      </c>
      <c r="G277" s="343">
        <f>G274-G275-G276</f>
        <v>78500</v>
      </c>
      <c r="H277" s="341">
        <f>H273-H275-H276</f>
        <v>85000</v>
      </c>
      <c r="I277" s="341">
        <f>I273-I275-I276</f>
        <v>91000</v>
      </c>
      <c r="J277" s="170"/>
    </row>
    <row r="278" spans="1:10" ht="15" customHeight="1" x14ac:dyDescent="0.2">
      <c r="A278" s="543"/>
      <c r="B278" s="544"/>
      <c r="C278" s="544"/>
      <c r="D278" s="544"/>
      <c r="E278" s="544"/>
      <c r="F278" s="544"/>
      <c r="G278" s="544"/>
      <c r="H278" s="544"/>
      <c r="I278" s="545"/>
      <c r="J278" s="170"/>
    </row>
    <row r="279" spans="1:10" ht="15" customHeight="1" x14ac:dyDescent="0.2">
      <c r="A279" s="174" t="s">
        <v>153</v>
      </c>
      <c r="B279" s="580" t="s">
        <v>200</v>
      </c>
      <c r="C279" s="581"/>
      <c r="D279" s="581"/>
      <c r="E279" s="581"/>
      <c r="F279" s="581"/>
      <c r="G279" s="581"/>
      <c r="H279" s="581"/>
      <c r="I279" s="581"/>
      <c r="J279" s="216"/>
    </row>
    <row r="280" spans="1:10" ht="15" customHeight="1" x14ac:dyDescent="0.2">
      <c r="A280" s="177" t="s">
        <v>16</v>
      </c>
      <c r="B280" s="551" t="s">
        <v>285</v>
      </c>
      <c r="C280" s="551"/>
      <c r="D280" s="212">
        <f t="shared" ref="D280:D282" si="118">G280+H280+I280</f>
        <v>0</v>
      </c>
      <c r="E280" s="200">
        <v>0</v>
      </c>
      <c r="F280" s="196">
        <v>0</v>
      </c>
      <c r="G280" s="196">
        <v>0</v>
      </c>
      <c r="H280" s="199">
        <v>0</v>
      </c>
      <c r="I280" s="199">
        <v>0</v>
      </c>
    </row>
    <row r="281" spans="1:10" ht="15" customHeight="1" x14ac:dyDescent="0.2">
      <c r="A281" s="177" t="s">
        <v>36</v>
      </c>
      <c r="B281" s="552" t="s">
        <v>401</v>
      </c>
      <c r="C281" s="552"/>
      <c r="D281" s="212">
        <f t="shared" si="118"/>
        <v>86000</v>
      </c>
      <c r="E281" s="105">
        <v>0</v>
      </c>
      <c r="F281" s="328">
        <v>86000</v>
      </c>
      <c r="G281" s="341">
        <v>0</v>
      </c>
      <c r="H281" s="105">
        <v>86000</v>
      </c>
      <c r="I281" s="105">
        <v>0</v>
      </c>
    </row>
    <row r="282" spans="1:10" ht="15" customHeight="1" x14ac:dyDescent="0.2">
      <c r="A282" s="177" t="s">
        <v>20</v>
      </c>
      <c r="B282" s="552" t="s">
        <v>464</v>
      </c>
      <c r="C282" s="552"/>
      <c r="D282" s="212">
        <f t="shared" si="118"/>
        <v>32000</v>
      </c>
      <c r="E282" s="87">
        <v>0</v>
      </c>
      <c r="F282" s="87">
        <v>32000</v>
      </c>
      <c r="G282" s="87">
        <v>32000</v>
      </c>
      <c r="H282" s="76">
        <v>0</v>
      </c>
      <c r="I282" s="76">
        <v>0</v>
      </c>
    </row>
    <row r="283" spans="1:10" ht="15" customHeight="1" x14ac:dyDescent="0.2">
      <c r="A283" s="543" t="s">
        <v>301</v>
      </c>
      <c r="B283" s="544"/>
      <c r="C283" s="545"/>
      <c r="D283" s="178">
        <f t="shared" ref="D283:I283" si="119">SUM(D280:D282)</f>
        <v>118000</v>
      </c>
      <c r="E283" s="198">
        <f t="shared" si="119"/>
        <v>0</v>
      </c>
      <c r="F283" s="198">
        <f t="shared" si="119"/>
        <v>118000</v>
      </c>
      <c r="G283" s="198">
        <f t="shared" si="119"/>
        <v>32000</v>
      </c>
      <c r="H283" s="198">
        <f t="shared" si="119"/>
        <v>86000</v>
      </c>
      <c r="I283" s="198">
        <f t="shared" si="119"/>
        <v>0</v>
      </c>
    </row>
    <row r="284" spans="1:10" ht="15" customHeight="1" x14ac:dyDescent="0.2">
      <c r="A284" s="397" t="s">
        <v>420</v>
      </c>
      <c r="B284" s="397"/>
      <c r="C284" s="397"/>
      <c r="D284" s="397"/>
      <c r="E284" s="397"/>
      <c r="F284" s="295">
        <v>118000</v>
      </c>
      <c r="G284" s="295">
        <v>32000</v>
      </c>
      <c r="H284" s="198">
        <v>86000</v>
      </c>
      <c r="I284" s="198">
        <f>SUM(I281:I283)</f>
        <v>0</v>
      </c>
    </row>
    <row r="285" spans="1:10" ht="15" customHeight="1" x14ac:dyDescent="0.2">
      <c r="A285" s="550" t="s">
        <v>423</v>
      </c>
      <c r="B285" s="550"/>
      <c r="C285" s="550"/>
      <c r="D285" s="550"/>
      <c r="E285" s="550"/>
      <c r="F285" s="343">
        <v>86000</v>
      </c>
      <c r="G285" s="343">
        <v>0</v>
      </c>
      <c r="H285" s="196">
        <v>86000</v>
      </c>
      <c r="I285" s="196">
        <f>SUM(I282:I284)</f>
        <v>0</v>
      </c>
    </row>
    <row r="286" spans="1:10" ht="15" customHeight="1" x14ac:dyDescent="0.2">
      <c r="A286" s="550" t="s">
        <v>422</v>
      </c>
      <c r="B286" s="550"/>
      <c r="C286" s="550"/>
      <c r="D286" s="550"/>
      <c r="E286" s="550"/>
      <c r="F286" s="346">
        <v>32000</v>
      </c>
      <c r="G286" s="346">
        <v>32000</v>
      </c>
      <c r="H286" s="196">
        <v>0</v>
      </c>
      <c r="I286" s="196">
        <f t="shared" ref="I286" si="120">SUM(I283:I285)</f>
        <v>0</v>
      </c>
    </row>
    <row r="287" spans="1:10" ht="15" customHeight="1" x14ac:dyDescent="0.2">
      <c r="A287" s="543"/>
      <c r="B287" s="544"/>
      <c r="C287" s="544"/>
      <c r="D287" s="544"/>
      <c r="E287" s="544"/>
      <c r="F287" s="544"/>
      <c r="G287" s="544"/>
      <c r="H287" s="544"/>
      <c r="I287" s="545"/>
      <c r="J287" s="170"/>
    </row>
    <row r="288" spans="1:10" ht="15" customHeight="1" x14ac:dyDescent="0.2">
      <c r="A288" s="174" t="s">
        <v>154</v>
      </c>
      <c r="B288" s="540" t="s">
        <v>158</v>
      </c>
      <c r="C288" s="541"/>
      <c r="D288" s="541"/>
      <c r="E288" s="541"/>
      <c r="F288" s="541"/>
      <c r="G288" s="541"/>
      <c r="H288" s="541"/>
      <c r="I288" s="542"/>
      <c r="J288" s="170"/>
    </row>
    <row r="289" spans="1:10" ht="15" customHeight="1" x14ac:dyDescent="0.2">
      <c r="A289" s="543" t="s">
        <v>301</v>
      </c>
      <c r="B289" s="544"/>
      <c r="C289" s="545"/>
      <c r="D289" s="178">
        <f t="shared" ref="D289" si="121">G289+H289+I289</f>
        <v>100000</v>
      </c>
      <c r="E289" s="175">
        <v>10000</v>
      </c>
      <c r="F289" s="175">
        <v>10000</v>
      </c>
      <c r="G289" s="175">
        <v>0</v>
      </c>
      <c r="H289" s="182">
        <v>50000</v>
      </c>
      <c r="I289" s="182">
        <v>50000</v>
      </c>
      <c r="J289" s="170"/>
    </row>
    <row r="290" spans="1:10" ht="15" customHeight="1" x14ac:dyDescent="0.2">
      <c r="A290" s="397" t="s">
        <v>420</v>
      </c>
      <c r="B290" s="397"/>
      <c r="C290" s="397"/>
      <c r="D290" s="397"/>
      <c r="E290" s="397"/>
      <c r="F290" s="342">
        <f t="shared" ref="F290:I291" si="122">F289</f>
        <v>10000</v>
      </c>
      <c r="G290" s="342">
        <f t="shared" ref="G290" si="123">G289</f>
        <v>0</v>
      </c>
      <c r="H290" s="342">
        <f t="shared" si="122"/>
        <v>50000</v>
      </c>
      <c r="I290" s="342">
        <f t="shared" si="122"/>
        <v>50000</v>
      </c>
      <c r="J290" s="170"/>
    </row>
    <row r="291" spans="1:10" ht="15" customHeight="1" x14ac:dyDescent="0.2">
      <c r="A291" s="550" t="s">
        <v>422</v>
      </c>
      <c r="B291" s="550"/>
      <c r="C291" s="550"/>
      <c r="D291" s="550"/>
      <c r="E291" s="550"/>
      <c r="F291" s="341">
        <f t="shared" si="122"/>
        <v>10000</v>
      </c>
      <c r="G291" s="341">
        <f t="shared" ref="G291" si="124">G290</f>
        <v>0</v>
      </c>
      <c r="H291" s="341">
        <f t="shared" si="122"/>
        <v>50000</v>
      </c>
      <c r="I291" s="341">
        <f t="shared" si="122"/>
        <v>50000</v>
      </c>
      <c r="J291" s="170"/>
    </row>
    <row r="292" spans="1:10" ht="15" customHeight="1" x14ac:dyDescent="0.2">
      <c r="A292" s="543"/>
      <c r="B292" s="544"/>
      <c r="C292" s="544"/>
      <c r="D292" s="544"/>
      <c r="E292" s="544"/>
      <c r="F292" s="544"/>
      <c r="G292" s="544"/>
      <c r="H292" s="544"/>
      <c r="I292" s="545"/>
      <c r="J292" s="170"/>
    </row>
    <row r="293" spans="1:10" ht="15" customHeight="1" x14ac:dyDescent="0.2">
      <c r="A293" s="174" t="s">
        <v>156</v>
      </c>
      <c r="B293" s="540" t="s">
        <v>159</v>
      </c>
      <c r="C293" s="541"/>
      <c r="D293" s="541"/>
      <c r="E293" s="541"/>
      <c r="F293" s="541"/>
      <c r="G293" s="541"/>
      <c r="H293" s="541"/>
      <c r="I293" s="542"/>
      <c r="J293" s="170"/>
    </row>
    <row r="294" spans="1:10" s="206" customFormat="1" ht="15" customHeight="1" x14ac:dyDescent="0.2">
      <c r="A294" s="204" t="s">
        <v>50</v>
      </c>
      <c r="B294" s="582" t="s">
        <v>238</v>
      </c>
      <c r="C294" s="582"/>
      <c r="D294" s="212">
        <f t="shared" ref="D294:D298" si="125">G294+H294+I294</f>
        <v>120000</v>
      </c>
      <c r="E294" s="210">
        <v>120000</v>
      </c>
      <c r="F294" s="214">
        <v>120000</v>
      </c>
      <c r="G294" s="214">
        <v>120000</v>
      </c>
      <c r="H294" s="214">
        <v>0</v>
      </c>
      <c r="I294" s="214">
        <v>0</v>
      </c>
      <c r="J294" s="205"/>
    </row>
    <row r="295" spans="1:10" s="206" customFormat="1" ht="15" customHeight="1" x14ac:dyDescent="0.2">
      <c r="A295" s="204" t="s">
        <v>18</v>
      </c>
      <c r="B295" s="582" t="s">
        <v>10</v>
      </c>
      <c r="C295" s="582"/>
      <c r="D295" s="212">
        <f t="shared" si="125"/>
        <v>0</v>
      </c>
      <c r="E295" s="214">
        <v>0</v>
      </c>
      <c r="F295" s="214">
        <v>0</v>
      </c>
      <c r="G295" s="214">
        <v>0</v>
      </c>
      <c r="H295" s="214">
        <f>H294*0.02</f>
        <v>0</v>
      </c>
      <c r="I295" s="214">
        <v>0</v>
      </c>
      <c r="J295" s="205"/>
    </row>
    <row r="296" spans="1:10" s="206" customFormat="1" ht="15" customHeight="1" x14ac:dyDescent="0.2">
      <c r="A296" s="204" t="s">
        <v>55</v>
      </c>
      <c r="B296" s="582" t="s">
        <v>46</v>
      </c>
      <c r="C296" s="582"/>
      <c r="D296" s="212">
        <f t="shared" si="125"/>
        <v>3000</v>
      </c>
      <c r="E296" s="214">
        <v>13000</v>
      </c>
      <c r="F296" s="214">
        <v>0</v>
      </c>
      <c r="G296" s="214">
        <v>0</v>
      </c>
      <c r="H296" s="214">
        <v>3000</v>
      </c>
      <c r="I296" s="214">
        <v>0</v>
      </c>
      <c r="J296" s="205"/>
    </row>
    <row r="297" spans="1:10" s="206" customFormat="1" ht="15" customHeight="1" x14ac:dyDescent="0.2">
      <c r="A297" s="204" t="s">
        <v>56</v>
      </c>
      <c r="B297" s="582" t="s">
        <v>204</v>
      </c>
      <c r="C297" s="582"/>
      <c r="D297" s="212">
        <f t="shared" si="125"/>
        <v>14000</v>
      </c>
      <c r="E297" s="214">
        <v>14000</v>
      </c>
      <c r="F297" s="214">
        <v>14000</v>
      </c>
      <c r="G297" s="214">
        <v>0</v>
      </c>
      <c r="H297" s="214">
        <v>14000</v>
      </c>
      <c r="I297" s="214">
        <v>0</v>
      </c>
      <c r="J297" s="205"/>
    </row>
    <row r="298" spans="1:10" s="206" customFormat="1" ht="15" customHeight="1" x14ac:dyDescent="0.2">
      <c r="A298" s="204" t="s">
        <v>57</v>
      </c>
      <c r="B298" s="582" t="s">
        <v>1</v>
      </c>
      <c r="C298" s="582"/>
      <c r="D298" s="212">
        <f t="shared" si="125"/>
        <v>35000</v>
      </c>
      <c r="E298" s="214">
        <v>110000</v>
      </c>
      <c r="F298" s="214">
        <v>0</v>
      </c>
      <c r="G298" s="214">
        <v>0</v>
      </c>
      <c r="H298" s="213">
        <v>15000</v>
      </c>
      <c r="I298" s="214">
        <v>20000</v>
      </c>
      <c r="J298" s="205"/>
    </row>
    <row r="299" spans="1:10" ht="15" customHeight="1" x14ac:dyDescent="0.2">
      <c r="A299" s="543" t="s">
        <v>301</v>
      </c>
      <c r="B299" s="544"/>
      <c r="C299" s="545"/>
      <c r="D299" s="178">
        <f>G299+H299+I299</f>
        <v>172000</v>
      </c>
      <c r="E299" s="175">
        <f t="shared" ref="E299:I299" si="126">SUM(E294:E298)</f>
        <v>257000</v>
      </c>
      <c r="F299" s="175">
        <f t="shared" ref="F299:G299" si="127">SUM(F294:F298)</f>
        <v>134000</v>
      </c>
      <c r="G299" s="175">
        <f t="shared" si="127"/>
        <v>120000</v>
      </c>
      <c r="H299" s="175">
        <f t="shared" si="126"/>
        <v>32000</v>
      </c>
      <c r="I299" s="175">
        <f t="shared" si="126"/>
        <v>20000</v>
      </c>
      <c r="J299" s="170"/>
    </row>
    <row r="300" spans="1:10" ht="15" customHeight="1" x14ac:dyDescent="0.2">
      <c r="A300" s="543" t="s">
        <v>319</v>
      </c>
      <c r="B300" s="544"/>
      <c r="C300" s="545"/>
      <c r="D300" s="178">
        <f t="shared" ref="D300:D302" si="128">F300+H300+I300</f>
        <v>23000</v>
      </c>
      <c r="E300" s="182">
        <v>10000</v>
      </c>
      <c r="F300" s="182">
        <v>0</v>
      </c>
      <c r="G300" s="182">
        <v>0</v>
      </c>
      <c r="H300" s="182">
        <f>ROUND(E300*1.08, -3)</f>
        <v>11000</v>
      </c>
      <c r="I300" s="182">
        <f>ROUND(H300*1.08, -3)</f>
        <v>12000</v>
      </c>
      <c r="J300" s="170"/>
    </row>
    <row r="301" spans="1:10" ht="15" customHeight="1" x14ac:dyDescent="0.2">
      <c r="A301" s="543" t="s">
        <v>322</v>
      </c>
      <c r="B301" s="544"/>
      <c r="C301" s="545"/>
      <c r="D301" s="178">
        <f t="shared" si="128"/>
        <v>23000</v>
      </c>
      <c r="E301" s="182">
        <v>10000</v>
      </c>
      <c r="F301" s="182">
        <v>0</v>
      </c>
      <c r="G301" s="182">
        <v>0</v>
      </c>
      <c r="H301" s="182">
        <f>ROUND(E301*1.08, -3)</f>
        <v>11000</v>
      </c>
      <c r="I301" s="182">
        <f>ROUND(H301*1.08, -3)</f>
        <v>12000</v>
      </c>
      <c r="J301" s="170"/>
    </row>
    <row r="302" spans="1:10" ht="15" customHeight="1" x14ac:dyDescent="0.2">
      <c r="A302" s="573" t="s">
        <v>9</v>
      </c>
      <c r="B302" s="573"/>
      <c r="C302" s="573"/>
      <c r="D302" s="178">
        <f t="shared" si="128"/>
        <v>232000</v>
      </c>
      <c r="E302" s="175">
        <f>SUM(E299:E301)</f>
        <v>277000</v>
      </c>
      <c r="F302" s="175">
        <f>SUM(F299:F301)</f>
        <v>134000</v>
      </c>
      <c r="G302" s="175">
        <f>SUM(G299:G301)</f>
        <v>120000</v>
      </c>
      <c r="H302" s="175">
        <f t="shared" ref="H302:I302" si="129">SUM(H299:H301)</f>
        <v>54000</v>
      </c>
      <c r="I302" s="175">
        <f t="shared" si="129"/>
        <v>44000</v>
      </c>
      <c r="J302" s="170"/>
    </row>
    <row r="303" spans="1:10" ht="15" customHeight="1" x14ac:dyDescent="0.2">
      <c r="A303" s="397" t="s">
        <v>420</v>
      </c>
      <c r="B303" s="397"/>
      <c r="C303" s="397"/>
      <c r="D303" s="397"/>
      <c r="E303" s="397"/>
      <c r="F303" s="342">
        <f t="shared" ref="F303:I304" si="130">F302</f>
        <v>134000</v>
      </c>
      <c r="G303" s="342">
        <f t="shared" ref="G303" si="131">G302</f>
        <v>120000</v>
      </c>
      <c r="H303" s="342">
        <f t="shared" si="130"/>
        <v>54000</v>
      </c>
      <c r="I303" s="342">
        <f t="shared" si="130"/>
        <v>44000</v>
      </c>
      <c r="J303" s="170"/>
    </row>
    <row r="304" spans="1:10" ht="15" customHeight="1" x14ac:dyDescent="0.2">
      <c r="A304" s="550" t="s">
        <v>422</v>
      </c>
      <c r="B304" s="550"/>
      <c r="C304" s="550"/>
      <c r="D304" s="550"/>
      <c r="E304" s="550"/>
      <c r="F304" s="341">
        <f t="shared" si="130"/>
        <v>134000</v>
      </c>
      <c r="G304" s="341">
        <f t="shared" ref="G304" si="132">G303</f>
        <v>120000</v>
      </c>
      <c r="H304" s="341">
        <f t="shared" si="130"/>
        <v>54000</v>
      </c>
      <c r="I304" s="341">
        <f t="shared" si="130"/>
        <v>44000</v>
      </c>
      <c r="J304" s="170"/>
    </row>
    <row r="305" spans="1:10" ht="15" customHeight="1" x14ac:dyDescent="0.2">
      <c r="A305" s="543"/>
      <c r="B305" s="544"/>
      <c r="C305" s="544"/>
      <c r="D305" s="544"/>
      <c r="E305" s="544"/>
      <c r="F305" s="544"/>
      <c r="G305" s="544"/>
      <c r="H305" s="544"/>
      <c r="I305" s="545"/>
      <c r="J305" s="170"/>
    </row>
    <row r="306" spans="1:10" ht="15" customHeight="1" x14ac:dyDescent="0.2">
      <c r="A306" s="174" t="s">
        <v>157</v>
      </c>
      <c r="B306" s="540" t="s">
        <v>68</v>
      </c>
      <c r="C306" s="541"/>
      <c r="D306" s="541"/>
      <c r="E306" s="541"/>
      <c r="F306" s="541"/>
      <c r="G306" s="541"/>
      <c r="H306" s="541"/>
      <c r="I306" s="542"/>
      <c r="J306" s="170"/>
    </row>
    <row r="307" spans="1:10" ht="15" customHeight="1" x14ac:dyDescent="0.2">
      <c r="A307" s="180" t="s">
        <v>50</v>
      </c>
      <c r="B307" s="555" t="s">
        <v>0</v>
      </c>
      <c r="C307" s="555"/>
      <c r="D307" s="212">
        <f t="shared" ref="D307:D309" si="133">G307+H307+I307</f>
        <v>50000</v>
      </c>
      <c r="E307" s="181">
        <v>10000</v>
      </c>
      <c r="F307" s="181">
        <v>0</v>
      </c>
      <c r="G307" s="181">
        <v>0</v>
      </c>
      <c r="H307" s="181">
        <v>50000</v>
      </c>
      <c r="I307" s="181">
        <v>0</v>
      </c>
      <c r="J307" s="170"/>
    </row>
    <row r="308" spans="1:10" ht="15" customHeight="1" x14ac:dyDescent="0.2">
      <c r="A308" s="180" t="s">
        <v>18</v>
      </c>
      <c r="B308" s="555" t="s">
        <v>75</v>
      </c>
      <c r="C308" s="555"/>
      <c r="D308" s="212">
        <f t="shared" si="133"/>
        <v>50000</v>
      </c>
      <c r="E308" s="181">
        <v>0</v>
      </c>
      <c r="F308" s="181">
        <v>0</v>
      </c>
      <c r="G308" s="181">
        <v>0</v>
      </c>
      <c r="H308" s="181">
        <v>50000</v>
      </c>
      <c r="I308" s="181">
        <v>0</v>
      </c>
      <c r="J308" s="170"/>
    </row>
    <row r="309" spans="1:10" ht="15" customHeight="1" x14ac:dyDescent="0.2">
      <c r="A309" s="180" t="s">
        <v>55</v>
      </c>
      <c r="B309" s="588" t="s">
        <v>10</v>
      </c>
      <c r="C309" s="588"/>
      <c r="D309" s="212">
        <f t="shared" si="133"/>
        <v>2000</v>
      </c>
      <c r="E309" s="181">
        <v>0</v>
      </c>
      <c r="F309" s="181">
        <v>0</v>
      </c>
      <c r="G309" s="181">
        <v>0</v>
      </c>
      <c r="H309" s="181">
        <v>2000</v>
      </c>
      <c r="I309" s="181">
        <f>0.05*I308</f>
        <v>0</v>
      </c>
      <c r="J309" s="170"/>
    </row>
    <row r="310" spans="1:10" ht="15" customHeight="1" x14ac:dyDescent="0.2">
      <c r="A310" s="543" t="s">
        <v>301</v>
      </c>
      <c r="B310" s="544"/>
      <c r="C310" s="545"/>
      <c r="D310" s="178">
        <f t="shared" ref="D310:D311" si="134">F310+H310+I310</f>
        <v>102000</v>
      </c>
      <c r="E310" s="175">
        <f t="shared" ref="E310:I310" si="135">SUM(E307:E309)</f>
        <v>10000</v>
      </c>
      <c r="F310" s="175">
        <v>0</v>
      </c>
      <c r="G310" s="175">
        <v>0</v>
      </c>
      <c r="H310" s="175">
        <f t="shared" si="135"/>
        <v>102000</v>
      </c>
      <c r="I310" s="175">
        <f t="shared" si="135"/>
        <v>0</v>
      </c>
      <c r="J310" s="170"/>
    </row>
    <row r="311" spans="1:10" ht="15" customHeight="1" x14ac:dyDescent="0.2">
      <c r="A311" s="543" t="s">
        <v>348</v>
      </c>
      <c r="B311" s="544"/>
      <c r="C311" s="545"/>
      <c r="D311" s="178">
        <f t="shared" si="134"/>
        <v>50000</v>
      </c>
      <c r="E311" s="182">
        <v>0</v>
      </c>
      <c r="F311" s="182">
        <v>0</v>
      </c>
      <c r="G311" s="182">
        <v>0</v>
      </c>
      <c r="H311" s="182">
        <v>50000</v>
      </c>
      <c r="I311" s="182">
        <v>0</v>
      </c>
      <c r="J311" s="170"/>
    </row>
    <row r="312" spans="1:10" ht="15" customHeight="1" x14ac:dyDescent="0.2">
      <c r="A312" s="543" t="s">
        <v>8</v>
      </c>
      <c r="B312" s="544"/>
      <c r="C312" s="545"/>
      <c r="D312" s="178">
        <f>SUM(D310:D311)</f>
        <v>152000</v>
      </c>
      <c r="E312" s="175">
        <f>SUM(E307:E311)</f>
        <v>20000</v>
      </c>
      <c r="F312" s="175">
        <v>0</v>
      </c>
      <c r="G312" s="175">
        <v>0</v>
      </c>
      <c r="H312" s="175">
        <f>SUM(H307:H311)</f>
        <v>254000</v>
      </c>
      <c r="I312" s="175">
        <f>SUM(I307:I310)</f>
        <v>0</v>
      </c>
      <c r="J312" s="170"/>
    </row>
    <row r="313" spans="1:10" ht="15" customHeight="1" x14ac:dyDescent="0.2">
      <c r="A313" s="397" t="s">
        <v>420</v>
      </c>
      <c r="B313" s="397"/>
      <c r="C313" s="397"/>
      <c r="D313" s="397"/>
      <c r="E313" s="397"/>
      <c r="F313" s="342">
        <f t="shared" ref="F313:I314" si="136">F312</f>
        <v>0</v>
      </c>
      <c r="G313" s="342">
        <f t="shared" ref="G313" si="137">G312</f>
        <v>0</v>
      </c>
      <c r="H313" s="342">
        <f t="shared" si="136"/>
        <v>254000</v>
      </c>
      <c r="I313" s="342">
        <f t="shared" si="136"/>
        <v>0</v>
      </c>
      <c r="J313" s="170"/>
    </row>
    <row r="314" spans="1:10" ht="15" customHeight="1" x14ac:dyDescent="0.2">
      <c r="A314" s="550" t="s">
        <v>423</v>
      </c>
      <c r="B314" s="550"/>
      <c r="C314" s="550"/>
      <c r="D314" s="550"/>
      <c r="E314" s="550"/>
      <c r="F314" s="341">
        <f t="shared" si="136"/>
        <v>0</v>
      </c>
      <c r="G314" s="341">
        <f t="shared" ref="G314" si="138">G313</f>
        <v>0</v>
      </c>
      <c r="H314" s="341">
        <f t="shared" si="136"/>
        <v>254000</v>
      </c>
      <c r="I314" s="341">
        <f t="shared" si="136"/>
        <v>0</v>
      </c>
      <c r="J314" s="170"/>
    </row>
    <row r="315" spans="1:10" ht="15" customHeight="1" x14ac:dyDescent="0.2">
      <c r="A315" s="543"/>
      <c r="B315" s="544"/>
      <c r="C315" s="544"/>
      <c r="D315" s="544"/>
      <c r="E315" s="544"/>
      <c r="F315" s="544"/>
      <c r="G315" s="544"/>
      <c r="H315" s="544"/>
      <c r="I315" s="545"/>
      <c r="J315" s="170"/>
    </row>
    <row r="316" spans="1:10" ht="15" customHeight="1" x14ac:dyDescent="0.2">
      <c r="A316" s="174" t="s">
        <v>160</v>
      </c>
      <c r="B316" s="540" t="s">
        <v>207</v>
      </c>
      <c r="C316" s="541"/>
      <c r="D316" s="541"/>
      <c r="E316" s="541"/>
      <c r="F316" s="541"/>
      <c r="G316" s="541"/>
      <c r="H316" s="541"/>
      <c r="I316" s="542"/>
      <c r="J316" s="170"/>
    </row>
    <row r="317" spans="1:10" ht="15" customHeight="1" x14ac:dyDescent="0.2">
      <c r="A317" s="180" t="s">
        <v>16</v>
      </c>
      <c r="B317" s="555" t="s">
        <v>11</v>
      </c>
      <c r="C317" s="555"/>
      <c r="D317" s="212">
        <f t="shared" ref="D317:D319" si="139">G317+H317+I317</f>
        <v>4000</v>
      </c>
      <c r="E317" s="192">
        <v>0</v>
      </c>
      <c r="F317" s="181">
        <v>0</v>
      </c>
      <c r="G317" s="181">
        <v>0</v>
      </c>
      <c r="H317" s="192">
        <v>4000</v>
      </c>
      <c r="I317" s="181">
        <v>0</v>
      </c>
      <c r="J317" s="170"/>
    </row>
    <row r="318" spans="1:10" ht="15" customHeight="1" x14ac:dyDescent="0.2">
      <c r="A318" s="180" t="s">
        <v>36</v>
      </c>
      <c r="B318" s="555" t="s">
        <v>0</v>
      </c>
      <c r="C318" s="555"/>
      <c r="D318" s="212">
        <f t="shared" si="139"/>
        <v>260000</v>
      </c>
      <c r="E318" s="192">
        <v>0</v>
      </c>
      <c r="F318" s="181">
        <v>0</v>
      </c>
      <c r="G318" s="181">
        <v>0</v>
      </c>
      <c r="H318" s="192">
        <v>260000</v>
      </c>
      <c r="I318" s="181">
        <v>0</v>
      </c>
      <c r="J318" s="170"/>
    </row>
    <row r="319" spans="1:10" ht="15" customHeight="1" x14ac:dyDescent="0.2">
      <c r="A319" s="225" t="s">
        <v>20</v>
      </c>
      <c r="B319" s="588" t="s">
        <v>10</v>
      </c>
      <c r="C319" s="588"/>
      <c r="D319" s="212">
        <f t="shared" si="139"/>
        <v>3000</v>
      </c>
      <c r="E319" s="192">
        <v>0</v>
      </c>
      <c r="F319" s="181">
        <v>0</v>
      </c>
      <c r="G319" s="181">
        <v>0</v>
      </c>
      <c r="H319" s="192">
        <v>3000</v>
      </c>
      <c r="I319" s="181">
        <v>0</v>
      </c>
      <c r="J319" s="170"/>
    </row>
    <row r="320" spans="1:10" ht="15" customHeight="1" x14ac:dyDescent="0.2">
      <c r="A320" s="543" t="s">
        <v>301</v>
      </c>
      <c r="B320" s="544"/>
      <c r="C320" s="545"/>
      <c r="D320" s="178">
        <f>F320+H320+I320</f>
        <v>267000</v>
      </c>
      <c r="E320" s="183">
        <f>SUM(E317:E319)</f>
        <v>0</v>
      </c>
      <c r="F320" s="182">
        <v>0</v>
      </c>
      <c r="G320" s="182">
        <v>0</v>
      </c>
      <c r="H320" s="183">
        <f t="shared" ref="H320:I320" si="140">SUM(H317:H319)</f>
        <v>267000</v>
      </c>
      <c r="I320" s="183">
        <f t="shared" si="140"/>
        <v>0</v>
      </c>
      <c r="J320" s="170"/>
    </row>
    <row r="321" spans="1:13" ht="15" customHeight="1" x14ac:dyDescent="0.2">
      <c r="A321" s="543" t="s">
        <v>346</v>
      </c>
      <c r="B321" s="544"/>
      <c r="C321" s="545"/>
      <c r="D321" s="178">
        <f t="shared" ref="D321" si="141">F321+H321+I321</f>
        <v>1170000</v>
      </c>
      <c r="E321" s="183">
        <v>0</v>
      </c>
      <c r="F321" s="182">
        <v>0</v>
      </c>
      <c r="G321" s="182">
        <v>0</v>
      </c>
      <c r="H321" s="183">
        <v>1170000</v>
      </c>
      <c r="I321" s="182">
        <v>0</v>
      </c>
      <c r="J321" s="170"/>
    </row>
    <row r="322" spans="1:13" ht="15" customHeight="1" x14ac:dyDescent="0.2">
      <c r="A322" s="543" t="s">
        <v>8</v>
      </c>
      <c r="B322" s="544"/>
      <c r="C322" s="545"/>
      <c r="D322" s="178">
        <f>SUM(D320:D321)</f>
        <v>1437000</v>
      </c>
      <c r="E322" s="183">
        <f>SUM(E320:E321)</f>
        <v>0</v>
      </c>
      <c r="F322" s="182">
        <v>0</v>
      </c>
      <c r="G322" s="182">
        <v>0</v>
      </c>
      <c r="H322" s="183">
        <f t="shared" ref="H322:I322" si="142">SUM(H320:H321)</f>
        <v>1437000</v>
      </c>
      <c r="I322" s="183">
        <f t="shared" si="142"/>
        <v>0</v>
      </c>
      <c r="J322" s="170"/>
    </row>
    <row r="323" spans="1:13" ht="15" customHeight="1" x14ac:dyDescent="0.2">
      <c r="A323" s="398" t="s">
        <v>420</v>
      </c>
      <c r="B323" s="399"/>
      <c r="C323" s="399"/>
      <c r="D323" s="399"/>
      <c r="E323" s="407"/>
      <c r="F323" s="342">
        <f t="shared" ref="F323:I324" si="143">F322</f>
        <v>0</v>
      </c>
      <c r="G323" s="342">
        <f t="shared" ref="G323" si="144">G322</f>
        <v>0</v>
      </c>
      <c r="H323" s="342">
        <f t="shared" si="143"/>
        <v>1437000</v>
      </c>
      <c r="I323" s="342">
        <f t="shared" si="143"/>
        <v>0</v>
      </c>
      <c r="J323" s="170"/>
    </row>
    <row r="324" spans="1:13" ht="15" customHeight="1" x14ac:dyDescent="0.2">
      <c r="A324" s="550" t="s">
        <v>423</v>
      </c>
      <c r="B324" s="550"/>
      <c r="C324" s="550"/>
      <c r="D324" s="550"/>
      <c r="E324" s="550"/>
      <c r="F324" s="341">
        <f t="shared" si="143"/>
        <v>0</v>
      </c>
      <c r="G324" s="341">
        <f t="shared" ref="G324" si="145">G323</f>
        <v>0</v>
      </c>
      <c r="H324" s="341">
        <f t="shared" si="143"/>
        <v>1437000</v>
      </c>
      <c r="I324" s="341">
        <f t="shared" si="143"/>
        <v>0</v>
      </c>
      <c r="J324" s="170"/>
    </row>
    <row r="325" spans="1:13" ht="15" customHeight="1" x14ac:dyDescent="0.2">
      <c r="A325" s="585"/>
      <c r="B325" s="586"/>
      <c r="C325" s="586"/>
      <c r="D325" s="586"/>
      <c r="E325" s="586"/>
      <c r="F325" s="586"/>
      <c r="G325" s="586"/>
      <c r="H325" s="586"/>
      <c r="I325" s="587"/>
      <c r="J325" s="170"/>
    </row>
    <row r="326" spans="1:13" ht="15" customHeight="1" x14ac:dyDescent="0.2">
      <c r="A326" s="174" t="s">
        <v>294</v>
      </c>
      <c r="B326" s="540" t="s">
        <v>222</v>
      </c>
      <c r="C326" s="541"/>
      <c r="D326" s="541"/>
      <c r="E326" s="541"/>
      <c r="F326" s="541"/>
      <c r="G326" s="541"/>
      <c r="H326" s="541"/>
      <c r="I326" s="542"/>
    </row>
    <row r="327" spans="1:13" ht="15" customHeight="1" x14ac:dyDescent="0.2">
      <c r="A327" s="543" t="s">
        <v>301</v>
      </c>
      <c r="B327" s="544"/>
      <c r="C327" s="545"/>
      <c r="D327" s="178">
        <f t="shared" ref="D327" si="146">G327+H327+I327</f>
        <v>5000</v>
      </c>
      <c r="E327" s="183">
        <v>5000</v>
      </c>
      <c r="F327" s="182">
        <v>0</v>
      </c>
      <c r="G327" s="182">
        <v>0</v>
      </c>
      <c r="H327" s="182">
        <v>5000</v>
      </c>
      <c r="I327" s="182">
        <v>0</v>
      </c>
    </row>
    <row r="328" spans="1:13" ht="15" customHeight="1" x14ac:dyDescent="0.2">
      <c r="A328" s="397" t="s">
        <v>420</v>
      </c>
      <c r="B328" s="397"/>
      <c r="C328" s="397"/>
      <c r="D328" s="397"/>
      <c r="E328" s="397"/>
      <c r="F328" s="342">
        <f t="shared" ref="F328:I329" si="147">F327</f>
        <v>0</v>
      </c>
      <c r="G328" s="342">
        <f t="shared" ref="G328" si="148">G327</f>
        <v>0</v>
      </c>
      <c r="H328" s="342">
        <f t="shared" si="147"/>
        <v>5000</v>
      </c>
      <c r="I328" s="342">
        <f t="shared" si="147"/>
        <v>0</v>
      </c>
    </row>
    <row r="329" spans="1:13" ht="15" customHeight="1" x14ac:dyDescent="0.2">
      <c r="A329" s="550" t="s">
        <v>422</v>
      </c>
      <c r="B329" s="550"/>
      <c r="C329" s="550"/>
      <c r="D329" s="550"/>
      <c r="E329" s="550"/>
      <c r="F329" s="341">
        <f t="shared" si="147"/>
        <v>0</v>
      </c>
      <c r="G329" s="341">
        <f t="shared" ref="G329" si="149">G328</f>
        <v>0</v>
      </c>
      <c r="H329" s="341">
        <f t="shared" si="147"/>
        <v>5000</v>
      </c>
      <c r="I329" s="341">
        <f t="shared" si="147"/>
        <v>0</v>
      </c>
    </row>
    <row r="330" spans="1:13" ht="15" customHeight="1" x14ac:dyDescent="0.2">
      <c r="A330" s="543"/>
      <c r="B330" s="544"/>
      <c r="C330" s="544"/>
      <c r="D330" s="544"/>
      <c r="E330" s="544"/>
      <c r="F330" s="544"/>
      <c r="G330" s="544"/>
      <c r="H330" s="544"/>
      <c r="I330" s="545"/>
    </row>
    <row r="331" spans="1:13" ht="15" customHeight="1" x14ac:dyDescent="0.2">
      <c r="A331" s="221" t="s">
        <v>335</v>
      </c>
      <c r="B331" s="570" t="s">
        <v>336</v>
      </c>
      <c r="C331" s="571"/>
      <c r="D331" s="571"/>
      <c r="E331" s="571"/>
      <c r="F331" s="571"/>
      <c r="G331" s="571"/>
      <c r="H331" s="571"/>
      <c r="I331" s="572"/>
    </row>
    <row r="332" spans="1:13" ht="15" customHeight="1" x14ac:dyDescent="0.2">
      <c r="A332" s="225" t="s">
        <v>16</v>
      </c>
      <c r="B332" s="555" t="s">
        <v>436</v>
      </c>
      <c r="C332" s="555"/>
      <c r="D332" s="178">
        <f t="shared" ref="D332:D333" si="150">G332+H332+I332</f>
        <v>100000</v>
      </c>
      <c r="E332" s="192">
        <v>93000</v>
      </c>
      <c r="F332" s="181">
        <v>0</v>
      </c>
      <c r="G332" s="181">
        <v>0</v>
      </c>
      <c r="H332" s="192">
        <v>100000</v>
      </c>
      <c r="I332" s="181">
        <v>0</v>
      </c>
    </row>
    <row r="333" spans="1:13" ht="15" customHeight="1" x14ac:dyDescent="0.2">
      <c r="A333" s="225" t="s">
        <v>36</v>
      </c>
      <c r="B333" s="555" t="s">
        <v>337</v>
      </c>
      <c r="C333" s="555"/>
      <c r="D333" s="178">
        <f t="shared" si="150"/>
        <v>50000</v>
      </c>
      <c r="E333" s="192">
        <v>50000</v>
      </c>
      <c r="F333" s="181">
        <v>50000</v>
      </c>
      <c r="G333" s="181">
        <v>50000</v>
      </c>
      <c r="H333" s="192">
        <v>0</v>
      </c>
      <c r="I333" s="181">
        <v>0</v>
      </c>
    </row>
    <row r="334" spans="1:13" ht="15" customHeight="1" x14ac:dyDescent="0.2">
      <c r="A334" s="543" t="s">
        <v>301</v>
      </c>
      <c r="B334" s="544"/>
      <c r="C334" s="544"/>
      <c r="D334" s="178">
        <f t="shared" ref="D334:I334" si="151">SUM(D332:D333)</f>
        <v>150000</v>
      </c>
      <c r="E334" s="183">
        <f t="shared" si="151"/>
        <v>143000</v>
      </c>
      <c r="F334" s="182">
        <f t="shared" si="151"/>
        <v>50000</v>
      </c>
      <c r="G334" s="182">
        <f t="shared" si="151"/>
        <v>50000</v>
      </c>
      <c r="H334" s="183">
        <f t="shared" si="151"/>
        <v>100000</v>
      </c>
      <c r="I334" s="183">
        <f t="shared" si="151"/>
        <v>0</v>
      </c>
      <c r="J334" s="230"/>
      <c r="K334" s="231"/>
      <c r="L334" s="231"/>
      <c r="M334" s="232"/>
    </row>
    <row r="335" spans="1:13" ht="15" customHeight="1" x14ac:dyDescent="0.2">
      <c r="A335" s="397" t="s">
        <v>420</v>
      </c>
      <c r="B335" s="397"/>
      <c r="C335" s="397"/>
      <c r="D335" s="397"/>
      <c r="E335" s="397"/>
      <c r="F335" s="342">
        <f>F334</f>
        <v>50000</v>
      </c>
      <c r="G335" s="342">
        <f>G334</f>
        <v>50000</v>
      </c>
      <c r="H335" s="342">
        <f>H334</f>
        <v>100000</v>
      </c>
      <c r="I335" s="342">
        <f>I334</f>
        <v>0</v>
      </c>
      <c r="J335" s="230"/>
      <c r="K335" s="231"/>
      <c r="L335" s="231"/>
      <c r="M335" s="232"/>
    </row>
    <row r="336" spans="1:13" ht="15" customHeight="1" x14ac:dyDescent="0.2">
      <c r="A336" s="550" t="s">
        <v>423</v>
      </c>
      <c r="B336" s="550"/>
      <c r="C336" s="550"/>
      <c r="D336" s="550"/>
      <c r="E336" s="550"/>
      <c r="F336" s="341">
        <v>0</v>
      </c>
      <c r="G336" s="341">
        <v>0</v>
      </c>
      <c r="H336" s="341">
        <v>80000</v>
      </c>
      <c r="I336" s="341">
        <v>0</v>
      </c>
      <c r="J336" s="230"/>
      <c r="K336" s="231"/>
      <c r="L336" s="231"/>
      <c r="M336" s="232"/>
    </row>
    <row r="337" spans="1:13" ht="15" customHeight="1" x14ac:dyDescent="0.2">
      <c r="A337" s="550" t="s">
        <v>422</v>
      </c>
      <c r="B337" s="550"/>
      <c r="C337" s="550"/>
      <c r="D337" s="550"/>
      <c r="E337" s="550"/>
      <c r="F337" s="341">
        <f>F335</f>
        <v>50000</v>
      </c>
      <c r="G337" s="341">
        <f>G335</f>
        <v>50000</v>
      </c>
      <c r="H337" s="341">
        <v>20000</v>
      </c>
      <c r="I337" s="341">
        <f>I335</f>
        <v>0</v>
      </c>
      <c r="J337" s="230"/>
      <c r="K337" s="231"/>
      <c r="L337" s="231"/>
      <c r="M337" s="232"/>
    </row>
    <row r="338" spans="1:13" ht="15" customHeight="1" x14ac:dyDescent="0.2">
      <c r="A338" s="585"/>
      <c r="B338" s="586"/>
      <c r="C338" s="586"/>
      <c r="D338" s="586"/>
      <c r="E338" s="586"/>
      <c r="F338" s="586"/>
      <c r="G338" s="586"/>
      <c r="H338" s="586"/>
      <c r="I338" s="587"/>
      <c r="J338" s="230"/>
      <c r="K338" s="231"/>
      <c r="L338" s="231"/>
      <c r="M338" s="232"/>
    </row>
    <row r="339" spans="1:13" ht="30" customHeight="1" x14ac:dyDescent="0.2">
      <c r="A339" s="573" t="s">
        <v>15</v>
      </c>
      <c r="B339" s="573"/>
      <c r="C339" s="573"/>
      <c r="D339" s="178">
        <f>F339+H339+I339</f>
        <v>28679600</v>
      </c>
      <c r="E339" s="182">
        <f>E334+E327+E322+E312+E302+E289+E283+E273+E263+E252+E217+E171+E54+E14+E6</f>
        <v>15702250</v>
      </c>
      <c r="F339" s="182">
        <f>F334+F327+F322+F312+F302+F289+F283+F273+F263+F252+F217+F171+F54+F14+F6</f>
        <v>10700100</v>
      </c>
      <c r="G339" s="182">
        <f>G334+G327+G322+G312+G302+G289+G283+G273+G263+G252+G217+G171+G54+G14+G6</f>
        <v>2522200</v>
      </c>
      <c r="H339" s="182">
        <f>H334+H327+H322+H312+H302+H289+H283+H273+H263+H252+H217+H171+H54+H14+H6</f>
        <v>12564200</v>
      </c>
      <c r="I339" s="182">
        <f>I334+I327+I322+I312+I302+I289+I283+I273+I263+I252+I217+I171+I54+I14+I6</f>
        <v>5415300</v>
      </c>
      <c r="K339" s="35"/>
    </row>
    <row r="340" spans="1:13" ht="15" customHeight="1" x14ac:dyDescent="0.2">
      <c r="A340" s="170"/>
      <c r="B340" s="170"/>
      <c r="C340" s="170"/>
      <c r="D340" s="232"/>
      <c r="E340" s="232"/>
      <c r="F340" s="232"/>
      <c r="G340" s="232"/>
      <c r="H340" s="232"/>
      <c r="I340" s="232"/>
      <c r="K340" s="35"/>
    </row>
    <row r="341" spans="1:13" ht="15" customHeight="1" x14ac:dyDescent="0.2">
      <c r="A341" s="583"/>
      <c r="B341" s="583"/>
      <c r="C341" s="583"/>
      <c r="D341" s="583"/>
      <c r="E341" s="583"/>
      <c r="F341" s="583"/>
      <c r="G341" s="583"/>
      <c r="H341" s="583"/>
      <c r="I341" s="583"/>
      <c r="K341" s="35"/>
    </row>
    <row r="342" spans="1:13" ht="15" customHeight="1" x14ac:dyDescent="0.2">
      <c r="A342" s="170"/>
      <c r="B342" s="251"/>
      <c r="C342" s="168"/>
      <c r="D342" s="232"/>
      <c r="E342" s="232"/>
      <c r="F342" s="232"/>
      <c r="G342" s="232"/>
      <c r="H342" s="232"/>
      <c r="I342" s="232"/>
    </row>
    <row r="343" spans="1:13" ht="15" customHeight="1" x14ac:dyDescent="0.2">
      <c r="A343" s="252"/>
      <c r="B343" s="251"/>
      <c r="C343" s="168"/>
      <c r="D343" s="232"/>
      <c r="E343" s="232"/>
      <c r="F343" s="232"/>
      <c r="G343" s="232"/>
      <c r="H343" s="232"/>
      <c r="I343" s="232"/>
    </row>
    <row r="344" spans="1:13" ht="15" customHeight="1" x14ac:dyDescent="0.2">
      <c r="A344" s="170"/>
      <c r="B344" s="168"/>
      <c r="C344" s="168"/>
      <c r="D344" s="232"/>
      <c r="E344" s="232"/>
      <c r="F344" s="232"/>
      <c r="G344" s="232"/>
      <c r="H344" s="232"/>
      <c r="I344" s="232"/>
    </row>
    <row r="345" spans="1:13" ht="15" customHeight="1" x14ac:dyDescent="0.2">
      <c r="A345" s="170"/>
      <c r="B345" s="168"/>
      <c r="C345" s="168"/>
      <c r="D345" s="232"/>
      <c r="E345" s="232"/>
      <c r="F345" s="232"/>
      <c r="G345" s="232"/>
      <c r="H345" s="232"/>
      <c r="I345" s="232"/>
    </row>
    <row r="346" spans="1:13" ht="15" customHeight="1" x14ac:dyDescent="0.2">
      <c r="A346" s="170"/>
      <c r="B346" s="168"/>
      <c r="C346" s="168"/>
      <c r="D346" s="232"/>
      <c r="E346" s="232"/>
      <c r="F346" s="232"/>
      <c r="G346" s="232"/>
      <c r="H346" s="232"/>
      <c r="I346" s="232"/>
    </row>
    <row r="347" spans="1:13" ht="15" customHeight="1" x14ac:dyDescent="0.2">
      <c r="A347" s="170"/>
      <c r="B347" s="168"/>
      <c r="C347" s="168"/>
      <c r="D347" s="232"/>
      <c r="E347" s="232"/>
      <c r="F347" s="232"/>
      <c r="G347" s="232"/>
      <c r="H347" s="232"/>
      <c r="I347" s="232"/>
    </row>
    <row r="348" spans="1:13" ht="15" customHeight="1" x14ac:dyDescent="0.2">
      <c r="A348" s="170"/>
      <c r="B348" s="168"/>
      <c r="C348" s="168"/>
      <c r="D348" s="232"/>
      <c r="E348" s="232"/>
      <c r="F348" s="232"/>
      <c r="G348" s="232"/>
      <c r="H348" s="232"/>
      <c r="I348" s="232"/>
    </row>
    <row r="349" spans="1:13" ht="15" customHeight="1" x14ac:dyDescent="0.2">
      <c r="A349" s="170"/>
      <c r="B349" s="168"/>
      <c r="C349" s="168"/>
      <c r="D349" s="232"/>
      <c r="E349" s="232"/>
      <c r="F349" s="232"/>
      <c r="G349" s="232"/>
      <c r="H349" s="232"/>
      <c r="I349" s="232"/>
    </row>
    <row r="350" spans="1:13" ht="15" customHeight="1" x14ac:dyDescent="0.2">
      <c r="A350" s="170"/>
      <c r="B350" s="170"/>
      <c r="C350" s="170"/>
      <c r="D350" s="232"/>
      <c r="E350" s="232"/>
      <c r="F350" s="232"/>
      <c r="G350" s="232"/>
      <c r="H350" s="232"/>
      <c r="I350" s="232"/>
    </row>
    <row r="351" spans="1:13" ht="15" customHeight="1" x14ac:dyDescent="0.2">
      <c r="A351" s="170"/>
      <c r="B351" s="170"/>
      <c r="C351" s="170"/>
      <c r="D351" s="232"/>
      <c r="E351" s="232"/>
      <c r="F351" s="232"/>
      <c r="G351" s="232"/>
      <c r="H351" s="232"/>
      <c r="I351" s="232"/>
    </row>
    <row r="352" spans="1:13" ht="15" customHeight="1" x14ac:dyDescent="0.2">
      <c r="A352" s="170"/>
      <c r="B352" s="170"/>
      <c r="C352" s="170"/>
      <c r="D352" s="232"/>
      <c r="E352" s="232"/>
      <c r="F352" s="232"/>
      <c r="G352" s="232"/>
      <c r="H352" s="232"/>
      <c r="I352" s="232"/>
    </row>
    <row r="353" spans="1:9" ht="15" customHeight="1" x14ac:dyDescent="0.2">
      <c r="A353" s="170"/>
      <c r="B353" s="170"/>
      <c r="C353" s="170"/>
      <c r="D353" s="232"/>
      <c r="E353" s="232"/>
      <c r="F353" s="232"/>
      <c r="G353" s="232"/>
      <c r="H353" s="232"/>
      <c r="I353" s="232"/>
    </row>
    <row r="354" spans="1:9" ht="15" customHeight="1" x14ac:dyDescent="0.2">
      <c r="A354" s="170"/>
      <c r="B354" s="170"/>
      <c r="C354" s="170"/>
      <c r="D354" s="232"/>
      <c r="E354" s="232"/>
      <c r="F354" s="232"/>
      <c r="G354" s="232"/>
      <c r="H354" s="232"/>
      <c r="I354" s="232"/>
    </row>
    <row r="355" spans="1:9" ht="15" customHeight="1" x14ac:dyDescent="0.2">
      <c r="A355" s="170"/>
      <c r="B355" s="170"/>
      <c r="C355" s="170"/>
      <c r="D355" s="232"/>
      <c r="E355" s="232"/>
      <c r="F355" s="232"/>
      <c r="G355" s="232"/>
      <c r="H355" s="232"/>
      <c r="I355" s="232"/>
    </row>
    <row r="356" spans="1:9" ht="15" customHeight="1" x14ac:dyDescent="0.2">
      <c r="A356" s="170"/>
      <c r="B356" s="170"/>
      <c r="C356" s="170"/>
      <c r="D356" s="232"/>
      <c r="E356" s="232"/>
      <c r="F356" s="232"/>
      <c r="G356" s="232"/>
      <c r="H356" s="232"/>
      <c r="I356" s="232"/>
    </row>
    <row r="357" spans="1:9" ht="15" customHeight="1" x14ac:dyDescent="0.2">
      <c r="A357" s="170"/>
      <c r="B357" s="170"/>
      <c r="C357" s="170"/>
      <c r="D357" s="232"/>
      <c r="E357" s="232"/>
      <c r="F357" s="232"/>
      <c r="G357" s="232"/>
      <c r="H357" s="232"/>
      <c r="I357" s="232"/>
    </row>
    <row r="358" spans="1:9" ht="15" customHeight="1" x14ac:dyDescent="0.2">
      <c r="A358" s="170"/>
      <c r="B358" s="170"/>
      <c r="C358" s="170"/>
      <c r="D358" s="232"/>
      <c r="E358" s="232"/>
      <c r="F358" s="232"/>
      <c r="G358" s="232"/>
      <c r="H358" s="232"/>
      <c r="I358" s="232"/>
    </row>
  </sheetData>
  <sheetProtection selectLockedCells="1" selectUnlockedCells="1"/>
  <mergeCells count="190">
    <mergeCell ref="B5:C5"/>
    <mergeCell ref="A6:C6"/>
    <mergeCell ref="A175:E175"/>
    <mergeCell ref="A176:E176"/>
    <mergeCell ref="A167:B171"/>
    <mergeCell ref="A141:A150"/>
    <mergeCell ref="B1:C1"/>
    <mergeCell ref="A2:I2"/>
    <mergeCell ref="B3:I3"/>
    <mergeCell ref="B4:C4"/>
    <mergeCell ref="A9:I9"/>
    <mergeCell ref="B10:I10"/>
    <mergeCell ref="A25:A31"/>
    <mergeCell ref="B25:B31"/>
    <mergeCell ref="B11:C11"/>
    <mergeCell ref="A14:C14"/>
    <mergeCell ref="A17:I17"/>
    <mergeCell ref="B18:I18"/>
    <mergeCell ref="A12:C12"/>
    <mergeCell ref="A13:C13"/>
    <mergeCell ref="A7:E7"/>
    <mergeCell ref="A8:E8"/>
    <mergeCell ref="A15:E15"/>
    <mergeCell ref="A16:E16"/>
    <mergeCell ref="B19:B24"/>
    <mergeCell ref="A19:A24"/>
    <mergeCell ref="A338:I338"/>
    <mergeCell ref="A322:C322"/>
    <mergeCell ref="A321:C321"/>
    <mergeCell ref="A334:C334"/>
    <mergeCell ref="A32:A36"/>
    <mergeCell ref="A55:E55"/>
    <mergeCell ref="A56:E56"/>
    <mergeCell ref="A255:E255"/>
    <mergeCell ref="A276:E276"/>
    <mergeCell ref="A59:E59"/>
    <mergeCell ref="B85:B91"/>
    <mergeCell ref="A92:A95"/>
    <mergeCell ref="B92:B95"/>
    <mergeCell ref="A62:A64"/>
    <mergeCell ref="B62:B64"/>
    <mergeCell ref="A65:A71"/>
    <mergeCell ref="B65:B71"/>
    <mergeCell ref="A72:A77"/>
    <mergeCell ref="B72:B77"/>
    <mergeCell ref="B61:I61"/>
    <mergeCell ref="A172:E172"/>
    <mergeCell ref="A173:E173"/>
    <mergeCell ref="A177:E177"/>
    <mergeCell ref="B133:B140"/>
    <mergeCell ref="B333:C333"/>
    <mergeCell ref="A323:E323"/>
    <mergeCell ref="A328:E328"/>
    <mergeCell ref="A329:E329"/>
    <mergeCell ref="A341:I341"/>
    <mergeCell ref="B212:B213"/>
    <mergeCell ref="B222:B230"/>
    <mergeCell ref="A325:I325"/>
    <mergeCell ref="A212:A213"/>
    <mergeCell ref="A330:I330"/>
    <mergeCell ref="A339:C339"/>
    <mergeCell ref="A327:C327"/>
    <mergeCell ref="B326:I326"/>
    <mergeCell ref="B316:I316"/>
    <mergeCell ref="B317:C317"/>
    <mergeCell ref="B318:C318"/>
    <mergeCell ref="B319:C319"/>
    <mergeCell ref="B307:C307"/>
    <mergeCell ref="B308:C308"/>
    <mergeCell ref="B309:C309"/>
    <mergeCell ref="B241:B248"/>
    <mergeCell ref="B297:C297"/>
    <mergeCell ref="A266:I266"/>
    <mergeCell ref="B261:C261"/>
    <mergeCell ref="B262:C262"/>
    <mergeCell ref="A290:E290"/>
    <mergeCell ref="A291:E291"/>
    <mergeCell ref="A278:I278"/>
    <mergeCell ref="A336:E336"/>
    <mergeCell ref="A324:E324"/>
    <mergeCell ref="A314:E314"/>
    <mergeCell ref="A284:E284"/>
    <mergeCell ref="A286:E286"/>
    <mergeCell ref="A312:C312"/>
    <mergeCell ref="A315:I315"/>
    <mergeCell ref="A310:C310"/>
    <mergeCell ref="A311:C311"/>
    <mergeCell ref="A302:C302"/>
    <mergeCell ref="A305:I305"/>
    <mergeCell ref="B306:I306"/>
    <mergeCell ref="A300:C300"/>
    <mergeCell ref="A301:C301"/>
    <mergeCell ref="A303:E303"/>
    <mergeCell ref="A304:E304"/>
    <mergeCell ref="A313:E313"/>
    <mergeCell ref="A285:E285"/>
    <mergeCell ref="B332:C332"/>
    <mergeCell ref="A320:C320"/>
    <mergeCell ref="B279:I279"/>
    <mergeCell ref="B267:I267"/>
    <mergeCell ref="B268:C268"/>
    <mergeCell ref="B269:C269"/>
    <mergeCell ref="B270:C270"/>
    <mergeCell ref="B272:C272"/>
    <mergeCell ref="B294:C294"/>
    <mergeCell ref="B295:C295"/>
    <mergeCell ref="B296:C296"/>
    <mergeCell ref="B298:C298"/>
    <mergeCell ref="B32:B36"/>
    <mergeCell ref="A335:E335"/>
    <mergeCell ref="A337:E337"/>
    <mergeCell ref="A253:E253"/>
    <mergeCell ref="A264:E264"/>
    <mergeCell ref="A265:E265"/>
    <mergeCell ref="A274:E274"/>
    <mergeCell ref="A275:E275"/>
    <mergeCell ref="A277:E277"/>
    <mergeCell ref="A254:E254"/>
    <mergeCell ref="A256:E256"/>
    <mergeCell ref="A257:E257"/>
    <mergeCell ref="B331:I331"/>
    <mergeCell ref="A263:C263"/>
    <mergeCell ref="A299:C299"/>
    <mergeCell ref="A258:I258"/>
    <mergeCell ref="A273:C273"/>
    <mergeCell ref="B231:B234"/>
    <mergeCell ref="B235:B240"/>
    <mergeCell ref="A220:I220"/>
    <mergeCell ref="B221:I221"/>
    <mergeCell ref="A222:A230"/>
    <mergeCell ref="A206:A209"/>
    <mergeCell ref="B206:B209"/>
    <mergeCell ref="A37:A42"/>
    <mergeCell ref="B37:B42"/>
    <mergeCell ref="B43:B47"/>
    <mergeCell ref="B48:B50"/>
    <mergeCell ref="A60:I60"/>
    <mergeCell ref="A43:A47"/>
    <mergeCell ref="A48:A50"/>
    <mergeCell ref="A51:B54"/>
    <mergeCell ref="A57:E57"/>
    <mergeCell ref="A58:E58"/>
    <mergeCell ref="A96:A105"/>
    <mergeCell ref="B96:B105"/>
    <mergeCell ref="A106:A112"/>
    <mergeCell ref="B106:B112"/>
    <mergeCell ref="A113:A121"/>
    <mergeCell ref="B113:B121"/>
    <mergeCell ref="A196:A198"/>
    <mergeCell ref="B196:B198"/>
    <mergeCell ref="A78:A84"/>
    <mergeCell ref="B78:B84"/>
    <mergeCell ref="A85:A91"/>
    <mergeCell ref="B141:B150"/>
    <mergeCell ref="A151:A160"/>
    <mergeCell ref="B151:B160"/>
    <mergeCell ref="A161:A166"/>
    <mergeCell ref="A174:E174"/>
    <mergeCell ref="A179:I179"/>
    <mergeCell ref="B180:I180"/>
    <mergeCell ref="A122:A128"/>
    <mergeCell ref="B122:B128"/>
    <mergeCell ref="A129:A132"/>
    <mergeCell ref="B129:B132"/>
    <mergeCell ref="A133:A140"/>
    <mergeCell ref="B181:B186"/>
    <mergeCell ref="A187:A189"/>
    <mergeCell ref="B187:B189"/>
    <mergeCell ref="A178:E178"/>
    <mergeCell ref="A181:A186"/>
    <mergeCell ref="B161:B166"/>
    <mergeCell ref="B288:I288"/>
    <mergeCell ref="A292:I292"/>
    <mergeCell ref="A289:C289"/>
    <mergeCell ref="B293:I293"/>
    <mergeCell ref="A214:B217"/>
    <mergeCell ref="A231:A234"/>
    <mergeCell ref="A235:A240"/>
    <mergeCell ref="A218:E218"/>
    <mergeCell ref="A219:E219"/>
    <mergeCell ref="A241:A248"/>
    <mergeCell ref="B280:C280"/>
    <mergeCell ref="A283:C283"/>
    <mergeCell ref="A287:I287"/>
    <mergeCell ref="B281:C281"/>
    <mergeCell ref="B282:C282"/>
    <mergeCell ref="B271:C271"/>
    <mergeCell ref="A249:B252"/>
    <mergeCell ref="B259:I259"/>
    <mergeCell ref="B260:C260"/>
  </mergeCells>
  <pageMargins left="0.59027777777777779" right="0.51180555555555551" top="0.55138888888888893" bottom="0.55138888888888893" header="0.31527777777777777" footer="0.31527777777777777"/>
  <pageSetup paperSize="9" scale="70" firstPageNumber="0" orientation="portrait" r:id="rId1"/>
  <headerFooter alignWithMargins="0">
    <oddHeader>&amp;CUNAPREĐENJE STANOVANJA I ZAJEDNICE</oddHeader>
  </headerFooter>
  <rowBreaks count="5" manualBreakCount="5">
    <brk id="60" max="8" man="1"/>
    <brk id="132" max="7" man="1"/>
    <brk id="195" max="7" man="1"/>
    <brk id="252" max="7" man="1"/>
    <brk id="315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4"/>
  <sheetViews>
    <sheetView tabSelected="1" view="pageBreakPreview" zoomScaleNormal="100" zoomScaleSheetLayoutView="100" workbookViewId="0">
      <selection activeCell="G6" sqref="G6"/>
    </sheetView>
  </sheetViews>
  <sheetFormatPr defaultColWidth="9.140625" defaultRowHeight="20.100000000000001" customHeight="1" x14ac:dyDescent="0.2"/>
  <cols>
    <col min="1" max="1" width="5.5703125" style="67" customWidth="1"/>
    <col min="2" max="2" width="15.7109375" style="66" customWidth="1"/>
    <col min="3" max="3" width="20.7109375" style="66" customWidth="1"/>
    <col min="4" max="9" width="14.7109375" style="67" customWidth="1"/>
    <col min="10" max="10" width="9.140625" style="106"/>
    <col min="11" max="11" width="18" style="106" customWidth="1"/>
    <col min="12" max="12" width="14" style="286" bestFit="1" customWidth="1"/>
    <col min="13" max="13" width="12.85546875" style="106" bestFit="1" customWidth="1"/>
    <col min="14" max="16384" width="9.140625" style="106"/>
  </cols>
  <sheetData>
    <row r="1" spans="1:12" s="104" customFormat="1" ht="34.5" customHeight="1" x14ac:dyDescent="0.2">
      <c r="A1" s="63" t="s">
        <v>31</v>
      </c>
      <c r="B1" s="413" t="s">
        <v>168</v>
      </c>
      <c r="C1" s="414"/>
      <c r="D1" s="64" t="s">
        <v>8</v>
      </c>
      <c r="E1" s="65" t="s">
        <v>223</v>
      </c>
      <c r="F1" s="280" t="s">
        <v>375</v>
      </c>
      <c r="G1" s="280" t="s">
        <v>463</v>
      </c>
      <c r="H1" s="65" t="s">
        <v>224</v>
      </c>
      <c r="I1" s="65" t="s">
        <v>235</v>
      </c>
      <c r="L1" s="285"/>
    </row>
    <row r="2" spans="1:12" s="104" customFormat="1" ht="20.100000000000001" customHeight="1" x14ac:dyDescent="0.2">
      <c r="A2" s="415"/>
      <c r="B2" s="415"/>
      <c r="C2" s="415"/>
      <c r="D2" s="415"/>
      <c r="E2" s="415"/>
      <c r="F2" s="415"/>
      <c r="G2" s="415"/>
      <c r="H2" s="415"/>
      <c r="I2" s="415"/>
      <c r="L2" s="285"/>
    </row>
    <row r="3" spans="1:12" s="104" customFormat="1" ht="20.100000000000001" customHeight="1" x14ac:dyDescent="0.2">
      <c r="A3" s="68" t="s">
        <v>51</v>
      </c>
      <c r="B3" s="396" t="s">
        <v>172</v>
      </c>
      <c r="C3" s="396"/>
      <c r="D3" s="396"/>
      <c r="E3" s="396"/>
      <c r="F3" s="396"/>
      <c r="G3" s="396"/>
      <c r="H3" s="396"/>
      <c r="I3" s="396"/>
      <c r="L3" s="285"/>
    </row>
    <row r="4" spans="1:12" ht="20.100000000000001" customHeight="1" x14ac:dyDescent="0.2">
      <c r="A4" s="69" t="s">
        <v>16</v>
      </c>
      <c r="B4" s="389" t="s">
        <v>161</v>
      </c>
      <c r="C4" s="389"/>
      <c r="D4" s="212">
        <f>G4+H4+I4</f>
        <v>48000</v>
      </c>
      <c r="E4" s="105">
        <v>21600</v>
      </c>
      <c r="F4" s="105">
        <v>0</v>
      </c>
      <c r="G4" s="341">
        <v>0</v>
      </c>
      <c r="H4" s="105">
        <f>ROUND(E4*1.08,-3)</f>
        <v>23000</v>
      </c>
      <c r="I4" s="105">
        <f t="shared" ref="I4" si="0">ROUND(H4*1.08,-3)</f>
        <v>25000</v>
      </c>
    </row>
    <row r="5" spans="1:12" ht="20.100000000000001" customHeight="1" x14ac:dyDescent="0.2">
      <c r="A5" s="69" t="s">
        <v>36</v>
      </c>
      <c r="B5" s="389" t="s">
        <v>233</v>
      </c>
      <c r="C5" s="389"/>
      <c r="D5" s="212">
        <f>G5+H5+I5</f>
        <v>225000</v>
      </c>
      <c r="E5" s="105">
        <v>100000</v>
      </c>
      <c r="F5" s="105">
        <v>0</v>
      </c>
      <c r="G5" s="341">
        <v>0</v>
      </c>
      <c r="H5" s="105">
        <f>ROUND(E5*1.08,-3)</f>
        <v>108000</v>
      </c>
      <c r="I5" s="105">
        <f t="shared" ref="I5" si="1">ROUND(H5*1.08,-3)</f>
        <v>117000</v>
      </c>
    </row>
    <row r="6" spans="1:12" ht="20.100000000000001" customHeight="1" x14ac:dyDescent="0.2">
      <c r="A6" s="69" t="s">
        <v>20</v>
      </c>
      <c r="B6" s="389" t="s">
        <v>162</v>
      </c>
      <c r="C6" s="389"/>
      <c r="D6" s="212">
        <f>G6+H6+I6</f>
        <v>79000</v>
      </c>
      <c r="E6" s="105">
        <v>30000</v>
      </c>
      <c r="F6" s="105">
        <v>30000</v>
      </c>
      <c r="G6" s="341">
        <v>12000</v>
      </c>
      <c r="H6" s="105">
        <f>ROUND(E6*1.08,-3)</f>
        <v>32000</v>
      </c>
      <c r="I6" s="105">
        <f>ROUND(H6*1.08,-3)</f>
        <v>35000</v>
      </c>
    </row>
    <row r="7" spans="1:12" ht="20.100000000000001" customHeight="1" x14ac:dyDescent="0.2">
      <c r="A7" s="69" t="s">
        <v>22</v>
      </c>
      <c r="B7" s="411" t="s">
        <v>234</v>
      </c>
      <c r="C7" s="412"/>
      <c r="D7" s="212">
        <f>G7+H7+I7</f>
        <v>410000</v>
      </c>
      <c r="E7" s="105">
        <v>400000</v>
      </c>
      <c r="F7" s="105">
        <v>10000</v>
      </c>
      <c r="G7" s="341">
        <v>10000</v>
      </c>
      <c r="H7" s="105">
        <v>400000</v>
      </c>
      <c r="I7" s="105">
        <v>0</v>
      </c>
    </row>
    <row r="8" spans="1:12" ht="20.100000000000001" customHeight="1" x14ac:dyDescent="0.2">
      <c r="A8" s="397" t="s">
        <v>9</v>
      </c>
      <c r="B8" s="397"/>
      <c r="C8" s="397"/>
      <c r="D8" s="75">
        <f>SUM(D4:D7)</f>
        <v>762000</v>
      </c>
      <c r="E8" s="75">
        <f>SUM(E4:E7)</f>
        <v>551600</v>
      </c>
      <c r="F8" s="75">
        <f>SUM(F4:F7)</f>
        <v>40000</v>
      </c>
      <c r="G8" s="342">
        <f>SUM(G4:G7)</f>
        <v>22000</v>
      </c>
      <c r="H8" s="75">
        <f t="shared" ref="H8:I8" si="2">SUM(H4:H7)</f>
        <v>563000</v>
      </c>
      <c r="I8" s="75">
        <f t="shared" si="2"/>
        <v>177000</v>
      </c>
    </row>
    <row r="9" spans="1:12" ht="20.100000000000001" customHeight="1" x14ac:dyDescent="0.2">
      <c r="A9" s="398" t="s">
        <v>420</v>
      </c>
      <c r="B9" s="399"/>
      <c r="C9" s="399"/>
      <c r="D9" s="399"/>
      <c r="E9" s="407"/>
      <c r="F9" s="342">
        <f t="shared" ref="F9:I10" si="3">F8</f>
        <v>40000</v>
      </c>
      <c r="G9" s="342">
        <f t="shared" ref="G9" si="4">G8</f>
        <v>22000</v>
      </c>
      <c r="H9" s="342">
        <f t="shared" si="3"/>
        <v>563000</v>
      </c>
      <c r="I9" s="342">
        <f t="shared" si="3"/>
        <v>177000</v>
      </c>
    </row>
    <row r="10" spans="1:12" ht="20.100000000000001" customHeight="1" x14ac:dyDescent="0.2">
      <c r="A10" s="400" t="s">
        <v>422</v>
      </c>
      <c r="B10" s="401"/>
      <c r="C10" s="401"/>
      <c r="D10" s="401"/>
      <c r="E10" s="402"/>
      <c r="F10" s="341">
        <f t="shared" si="3"/>
        <v>40000</v>
      </c>
      <c r="G10" s="341">
        <f t="shared" ref="G10" si="5">G9</f>
        <v>22000</v>
      </c>
      <c r="H10" s="341">
        <f t="shared" si="3"/>
        <v>563000</v>
      </c>
      <c r="I10" s="341">
        <f t="shared" si="3"/>
        <v>177000</v>
      </c>
    </row>
    <row r="11" spans="1:12" ht="20.100000000000001" customHeight="1" x14ac:dyDescent="0.2">
      <c r="A11" s="415"/>
      <c r="B11" s="415"/>
      <c r="C11" s="415"/>
      <c r="D11" s="415"/>
      <c r="E11" s="415"/>
      <c r="F11" s="415"/>
      <c r="G11" s="415"/>
      <c r="H11" s="415"/>
      <c r="I11" s="415"/>
      <c r="J11" s="67"/>
      <c r="K11" s="67"/>
    </row>
    <row r="12" spans="1:12" ht="20.100000000000001" customHeight="1" x14ac:dyDescent="0.2">
      <c r="A12" s="68" t="s">
        <v>124</v>
      </c>
      <c r="B12" s="396" t="s">
        <v>343</v>
      </c>
      <c r="C12" s="396"/>
      <c r="D12" s="305">
        <f t="shared" ref="D12" si="6">F12+H12+I12</f>
        <v>10000</v>
      </c>
      <c r="E12" s="75">
        <v>10000</v>
      </c>
      <c r="F12" s="75">
        <v>10000</v>
      </c>
      <c r="G12" s="342">
        <v>0</v>
      </c>
      <c r="H12" s="75">
        <v>0</v>
      </c>
      <c r="I12" s="75">
        <v>0</v>
      </c>
      <c r="J12" s="67"/>
      <c r="K12" s="67"/>
    </row>
    <row r="13" spans="1:12" ht="20.100000000000001" customHeight="1" x14ac:dyDescent="0.2">
      <c r="A13" s="398" t="s">
        <v>420</v>
      </c>
      <c r="B13" s="399"/>
      <c r="C13" s="399"/>
      <c r="D13" s="399"/>
      <c r="E13" s="407"/>
      <c r="F13" s="342">
        <f t="shared" ref="F13:I14" si="7">F12</f>
        <v>10000</v>
      </c>
      <c r="G13" s="342">
        <f t="shared" ref="G13" si="8">G12</f>
        <v>0</v>
      </c>
      <c r="H13" s="342">
        <f t="shared" si="7"/>
        <v>0</v>
      </c>
      <c r="I13" s="342">
        <f t="shared" si="7"/>
        <v>0</v>
      </c>
      <c r="J13" s="67"/>
      <c r="K13" s="67"/>
    </row>
    <row r="14" spans="1:12" ht="20.100000000000001" customHeight="1" x14ac:dyDescent="0.2">
      <c r="A14" s="400" t="s">
        <v>422</v>
      </c>
      <c r="B14" s="401"/>
      <c r="C14" s="401"/>
      <c r="D14" s="401"/>
      <c r="E14" s="402"/>
      <c r="F14" s="341">
        <f t="shared" si="7"/>
        <v>10000</v>
      </c>
      <c r="G14" s="341">
        <f t="shared" ref="G14" si="9">G13</f>
        <v>0</v>
      </c>
      <c r="H14" s="341">
        <f t="shared" si="7"/>
        <v>0</v>
      </c>
      <c r="I14" s="341">
        <f t="shared" si="7"/>
        <v>0</v>
      </c>
      <c r="J14" s="67"/>
      <c r="K14" s="67"/>
    </row>
    <row r="15" spans="1:12" ht="20.100000000000001" customHeight="1" x14ac:dyDescent="0.2">
      <c r="A15" s="453"/>
      <c r="B15" s="442"/>
      <c r="C15" s="442"/>
      <c r="D15" s="442"/>
      <c r="E15" s="442"/>
      <c r="F15" s="442"/>
      <c r="G15" s="442"/>
      <c r="H15" s="442"/>
      <c r="I15" s="454"/>
      <c r="J15" s="67"/>
      <c r="K15" s="67"/>
    </row>
    <row r="16" spans="1:12" ht="20.100000000000001" customHeight="1" x14ac:dyDescent="0.2">
      <c r="A16" s="68" t="s">
        <v>163</v>
      </c>
      <c r="B16" s="396" t="s">
        <v>175</v>
      </c>
      <c r="C16" s="396"/>
      <c r="D16" s="396"/>
      <c r="E16" s="396"/>
      <c r="F16" s="396"/>
      <c r="G16" s="396"/>
      <c r="H16" s="396"/>
      <c r="I16" s="396"/>
      <c r="J16" s="67"/>
      <c r="K16" s="67"/>
    </row>
    <row r="17" spans="1:11" ht="20.100000000000001" customHeight="1" x14ac:dyDescent="0.2">
      <c r="A17" s="69" t="s">
        <v>16</v>
      </c>
      <c r="B17" s="463" t="s">
        <v>340</v>
      </c>
      <c r="C17" s="463"/>
      <c r="D17" s="212">
        <f>G17+H17+I17</f>
        <v>35000</v>
      </c>
      <c r="E17" s="81">
        <v>35000</v>
      </c>
      <c r="F17" s="81">
        <v>35000</v>
      </c>
      <c r="G17" s="81">
        <v>35000</v>
      </c>
      <c r="H17" s="76">
        <v>0</v>
      </c>
      <c r="I17" s="76">
        <f>ROUND(H17+8%*H17,-2)</f>
        <v>0</v>
      </c>
      <c r="J17" s="67"/>
      <c r="K17" s="67"/>
    </row>
    <row r="18" spans="1:11" ht="20.100000000000001" customHeight="1" x14ac:dyDescent="0.2">
      <c r="A18" s="69" t="s">
        <v>36</v>
      </c>
      <c r="B18" s="463" t="s">
        <v>424</v>
      </c>
      <c r="C18" s="463"/>
      <c r="D18" s="212">
        <f>G18+H18+I18</f>
        <v>0</v>
      </c>
      <c r="E18" s="81">
        <v>0</v>
      </c>
      <c r="F18" s="81">
        <v>50000</v>
      </c>
      <c r="G18" s="81">
        <v>0</v>
      </c>
      <c r="H18" s="76">
        <v>0</v>
      </c>
      <c r="I18" s="76">
        <v>0</v>
      </c>
      <c r="J18" s="67"/>
      <c r="K18" s="67"/>
    </row>
    <row r="19" spans="1:11" ht="20.100000000000001" customHeight="1" x14ac:dyDescent="0.2">
      <c r="A19" s="69" t="s">
        <v>20</v>
      </c>
      <c r="B19" s="463" t="s">
        <v>176</v>
      </c>
      <c r="C19" s="463"/>
      <c r="D19" s="212">
        <f>G19+H19+I19</f>
        <v>25000</v>
      </c>
      <c r="E19" s="76">
        <v>40000</v>
      </c>
      <c r="F19" s="81">
        <v>25000</v>
      </c>
      <c r="G19" s="81">
        <v>0</v>
      </c>
      <c r="H19" s="76">
        <v>25000</v>
      </c>
      <c r="I19" s="76">
        <v>0</v>
      </c>
      <c r="J19" s="67"/>
      <c r="K19" s="67"/>
    </row>
    <row r="20" spans="1:11" ht="20.100000000000001" customHeight="1" x14ac:dyDescent="0.2">
      <c r="A20" s="397" t="s">
        <v>9</v>
      </c>
      <c r="B20" s="397"/>
      <c r="C20" s="397"/>
      <c r="D20" s="71">
        <f t="shared" ref="D20:I20" si="10">SUM(D17:D19)</f>
        <v>60000</v>
      </c>
      <c r="E20" s="71">
        <f t="shared" si="10"/>
        <v>75000</v>
      </c>
      <c r="F20" s="71">
        <f t="shared" si="10"/>
        <v>110000</v>
      </c>
      <c r="G20" s="71">
        <f t="shared" si="10"/>
        <v>35000</v>
      </c>
      <c r="H20" s="71">
        <f t="shared" si="10"/>
        <v>25000</v>
      </c>
      <c r="I20" s="71">
        <f t="shared" si="10"/>
        <v>0</v>
      </c>
      <c r="J20" s="67"/>
      <c r="K20" s="67"/>
    </row>
    <row r="21" spans="1:11" ht="20.100000000000001" customHeight="1" x14ac:dyDescent="0.2">
      <c r="A21" s="398" t="s">
        <v>420</v>
      </c>
      <c r="B21" s="399"/>
      <c r="C21" s="399"/>
      <c r="D21" s="399"/>
      <c r="E21" s="407"/>
      <c r="F21" s="342">
        <f t="shared" ref="F21:I22" si="11">F20</f>
        <v>110000</v>
      </c>
      <c r="G21" s="342">
        <f t="shared" ref="G21" si="12">G20</f>
        <v>35000</v>
      </c>
      <c r="H21" s="342">
        <f t="shared" si="11"/>
        <v>25000</v>
      </c>
      <c r="I21" s="342">
        <f t="shared" si="11"/>
        <v>0</v>
      </c>
      <c r="J21" s="67"/>
      <c r="K21" s="67"/>
    </row>
    <row r="22" spans="1:11" ht="20.100000000000001" customHeight="1" x14ac:dyDescent="0.2">
      <c r="A22" s="400" t="s">
        <v>422</v>
      </c>
      <c r="B22" s="401"/>
      <c r="C22" s="401"/>
      <c r="D22" s="401"/>
      <c r="E22" s="402"/>
      <c r="F22" s="341">
        <f t="shared" si="11"/>
        <v>110000</v>
      </c>
      <c r="G22" s="341">
        <f t="shared" ref="G22" si="13">G21</f>
        <v>35000</v>
      </c>
      <c r="H22" s="341">
        <f t="shared" si="11"/>
        <v>25000</v>
      </c>
      <c r="I22" s="341">
        <f t="shared" si="11"/>
        <v>0</v>
      </c>
      <c r="J22" s="67"/>
      <c r="K22" s="67"/>
    </row>
    <row r="23" spans="1:11" ht="20.100000000000001" customHeight="1" x14ac:dyDescent="0.2">
      <c r="A23" s="453"/>
      <c r="B23" s="442"/>
      <c r="C23" s="442"/>
      <c r="D23" s="442"/>
      <c r="E23" s="442"/>
      <c r="F23" s="442"/>
      <c r="G23" s="442"/>
      <c r="H23" s="442"/>
      <c r="I23" s="454"/>
      <c r="J23" s="67"/>
      <c r="K23" s="67"/>
    </row>
    <row r="24" spans="1:11" ht="20.100000000000001" customHeight="1" x14ac:dyDescent="0.2">
      <c r="A24" s="219" t="s">
        <v>164</v>
      </c>
      <c r="B24" s="608" t="s">
        <v>341</v>
      </c>
      <c r="C24" s="609"/>
      <c r="D24" s="609"/>
      <c r="E24" s="609"/>
      <c r="F24" s="609"/>
      <c r="G24" s="609"/>
      <c r="H24" s="609"/>
      <c r="I24" s="610"/>
      <c r="J24" s="67"/>
      <c r="K24" s="67"/>
    </row>
    <row r="25" spans="1:11" ht="20.100000000000001" customHeight="1" x14ac:dyDescent="0.2">
      <c r="A25" s="69" t="s">
        <v>50</v>
      </c>
      <c r="B25" s="463" t="s">
        <v>342</v>
      </c>
      <c r="C25" s="463"/>
      <c r="D25" s="212">
        <f>G25+H25+I25</f>
        <v>2000000</v>
      </c>
      <c r="E25" s="76">
        <v>500000</v>
      </c>
      <c r="F25" s="76">
        <v>500000</v>
      </c>
      <c r="G25" s="76">
        <v>0</v>
      </c>
      <c r="H25" s="76">
        <v>1000000</v>
      </c>
      <c r="I25" s="76">
        <v>1000000</v>
      </c>
      <c r="J25" s="67"/>
      <c r="K25" s="67"/>
    </row>
    <row r="26" spans="1:11" ht="20.100000000000001" customHeight="1" x14ac:dyDescent="0.2">
      <c r="A26" s="397" t="s">
        <v>9</v>
      </c>
      <c r="B26" s="397"/>
      <c r="C26" s="397"/>
      <c r="D26" s="71">
        <v>2000000</v>
      </c>
      <c r="E26" s="71">
        <f>SUM(E25)</f>
        <v>500000</v>
      </c>
      <c r="F26" s="71">
        <f>SUM(F25)</f>
        <v>500000</v>
      </c>
      <c r="G26" s="71">
        <f>SUM(G25)</f>
        <v>0</v>
      </c>
      <c r="H26" s="71">
        <f t="shared" ref="H26:I26" si="14">SUM(H25)</f>
        <v>1000000</v>
      </c>
      <c r="I26" s="71">
        <f t="shared" si="14"/>
        <v>1000000</v>
      </c>
      <c r="J26" s="67"/>
      <c r="K26" s="67"/>
    </row>
    <row r="27" spans="1:11" ht="20.100000000000001" customHeight="1" x14ac:dyDescent="0.2">
      <c r="A27" s="398" t="s">
        <v>420</v>
      </c>
      <c r="B27" s="399"/>
      <c r="C27" s="399"/>
      <c r="D27" s="399"/>
      <c r="E27" s="407"/>
      <c r="F27" s="342">
        <f t="shared" ref="F27:I28" si="15">F26</f>
        <v>500000</v>
      </c>
      <c r="G27" s="342">
        <f t="shared" ref="G27" si="16">G26</f>
        <v>0</v>
      </c>
      <c r="H27" s="342">
        <f t="shared" si="15"/>
        <v>1000000</v>
      </c>
      <c r="I27" s="342">
        <f t="shared" si="15"/>
        <v>1000000</v>
      </c>
      <c r="J27" s="67"/>
      <c r="K27" s="67"/>
    </row>
    <row r="28" spans="1:11" ht="20.100000000000001" customHeight="1" x14ac:dyDescent="0.2">
      <c r="A28" s="400" t="s">
        <v>447</v>
      </c>
      <c r="B28" s="401"/>
      <c r="C28" s="401"/>
      <c r="D28" s="401"/>
      <c r="E28" s="402"/>
      <c r="F28" s="341">
        <f t="shared" si="15"/>
        <v>500000</v>
      </c>
      <c r="G28" s="341">
        <f t="shared" ref="G28" si="17">G27</f>
        <v>0</v>
      </c>
      <c r="H28" s="341">
        <f t="shared" si="15"/>
        <v>1000000</v>
      </c>
      <c r="I28" s="341">
        <f t="shared" si="15"/>
        <v>1000000</v>
      </c>
      <c r="J28" s="67"/>
      <c r="K28" s="67"/>
    </row>
    <row r="29" spans="1:11" ht="20.100000000000001" customHeight="1" x14ac:dyDescent="0.2">
      <c r="A29" s="453"/>
      <c r="B29" s="442"/>
      <c r="C29" s="442"/>
      <c r="D29" s="442"/>
      <c r="E29" s="442"/>
      <c r="F29" s="442"/>
      <c r="G29" s="442"/>
      <c r="H29" s="442"/>
      <c r="I29" s="454"/>
      <c r="J29" s="67"/>
      <c r="K29" s="67"/>
    </row>
    <row r="30" spans="1:11" ht="20.100000000000001" customHeight="1" x14ac:dyDescent="0.2">
      <c r="A30" s="68" t="s">
        <v>136</v>
      </c>
      <c r="B30" s="396" t="s">
        <v>230</v>
      </c>
      <c r="C30" s="396"/>
      <c r="D30" s="212">
        <f>G30+H30+I30</f>
        <v>761000</v>
      </c>
      <c r="E30" s="75">
        <v>220000</v>
      </c>
      <c r="F30" s="75">
        <v>220000</v>
      </c>
      <c r="G30" s="342">
        <v>266000</v>
      </c>
      <c r="H30" s="75">
        <f>ROUND(E30*1.08,-3)</f>
        <v>238000</v>
      </c>
      <c r="I30" s="75">
        <f>ROUND(H30*1.08,-3)</f>
        <v>257000</v>
      </c>
      <c r="J30" s="67"/>
      <c r="K30" s="67"/>
    </row>
    <row r="31" spans="1:11" ht="20.100000000000001" customHeight="1" x14ac:dyDescent="0.2">
      <c r="A31" s="398" t="s">
        <v>420</v>
      </c>
      <c r="B31" s="399"/>
      <c r="C31" s="399"/>
      <c r="D31" s="399"/>
      <c r="E31" s="407"/>
      <c r="F31" s="342">
        <f t="shared" ref="F31:I32" si="18">F30</f>
        <v>220000</v>
      </c>
      <c r="G31" s="342">
        <f t="shared" ref="G31" si="19">G30</f>
        <v>266000</v>
      </c>
      <c r="H31" s="342">
        <f t="shared" si="18"/>
        <v>238000</v>
      </c>
      <c r="I31" s="342">
        <f t="shared" si="18"/>
        <v>257000</v>
      </c>
      <c r="J31" s="67"/>
      <c r="K31" s="67"/>
    </row>
    <row r="32" spans="1:11" ht="20.100000000000001" customHeight="1" x14ac:dyDescent="0.2">
      <c r="A32" s="400" t="s">
        <v>422</v>
      </c>
      <c r="B32" s="401"/>
      <c r="C32" s="401"/>
      <c r="D32" s="401"/>
      <c r="E32" s="402"/>
      <c r="F32" s="341">
        <f t="shared" si="18"/>
        <v>220000</v>
      </c>
      <c r="G32" s="341">
        <f t="shared" ref="G32" si="20">G31</f>
        <v>266000</v>
      </c>
      <c r="H32" s="341">
        <f t="shared" si="18"/>
        <v>238000</v>
      </c>
      <c r="I32" s="341">
        <f t="shared" si="18"/>
        <v>257000</v>
      </c>
      <c r="J32" s="67"/>
      <c r="K32" s="67"/>
    </row>
    <row r="33" spans="1:11" ht="20.100000000000001" customHeight="1" x14ac:dyDescent="0.2">
      <c r="A33" s="415"/>
      <c r="B33" s="415"/>
      <c r="C33" s="415"/>
      <c r="D33" s="415"/>
      <c r="E33" s="415"/>
      <c r="F33" s="415"/>
      <c r="G33" s="415"/>
      <c r="H33" s="415"/>
      <c r="I33" s="415"/>
      <c r="J33" s="67"/>
      <c r="K33" s="67"/>
    </row>
    <row r="34" spans="1:11" ht="20.100000000000001" customHeight="1" x14ac:dyDescent="0.2">
      <c r="A34" s="68" t="s">
        <v>149</v>
      </c>
      <c r="B34" s="611" t="s">
        <v>195</v>
      </c>
      <c r="C34" s="611"/>
      <c r="D34" s="212">
        <f>G34+H34+I34</f>
        <v>21600</v>
      </c>
      <c r="E34" s="75">
        <v>7200</v>
      </c>
      <c r="F34" s="75">
        <v>7200</v>
      </c>
      <c r="G34" s="342">
        <v>7200</v>
      </c>
      <c r="H34" s="75">
        <v>7200</v>
      </c>
      <c r="I34" s="75">
        <v>7200</v>
      </c>
    </row>
    <row r="35" spans="1:11" ht="20.100000000000001" customHeight="1" x14ac:dyDescent="0.2">
      <c r="A35" s="398" t="s">
        <v>420</v>
      </c>
      <c r="B35" s="399"/>
      <c r="C35" s="399"/>
      <c r="D35" s="399"/>
      <c r="E35" s="407"/>
      <c r="F35" s="342">
        <f t="shared" ref="F35:I36" si="21">F34</f>
        <v>7200</v>
      </c>
      <c r="G35" s="342">
        <f t="shared" ref="G35" si="22">G34</f>
        <v>7200</v>
      </c>
      <c r="H35" s="342">
        <f t="shared" si="21"/>
        <v>7200</v>
      </c>
      <c r="I35" s="342">
        <f t="shared" si="21"/>
        <v>7200</v>
      </c>
    </row>
    <row r="36" spans="1:11" ht="20.100000000000001" customHeight="1" x14ac:dyDescent="0.2">
      <c r="A36" s="400" t="s">
        <v>422</v>
      </c>
      <c r="B36" s="401"/>
      <c r="C36" s="401"/>
      <c r="D36" s="401"/>
      <c r="E36" s="402"/>
      <c r="F36" s="341">
        <f t="shared" si="21"/>
        <v>7200</v>
      </c>
      <c r="G36" s="341">
        <f t="shared" ref="G36" si="23">G35</f>
        <v>7200</v>
      </c>
      <c r="H36" s="341">
        <f t="shared" si="21"/>
        <v>7200</v>
      </c>
      <c r="I36" s="341">
        <f t="shared" si="21"/>
        <v>7200</v>
      </c>
    </row>
    <row r="37" spans="1:11" ht="20.100000000000001" customHeight="1" x14ac:dyDescent="0.2">
      <c r="A37" s="415"/>
      <c r="B37" s="415"/>
      <c r="C37" s="415"/>
      <c r="D37" s="415"/>
      <c r="E37" s="415"/>
      <c r="F37" s="415"/>
      <c r="G37" s="415"/>
      <c r="H37" s="415"/>
      <c r="I37" s="415"/>
    </row>
    <row r="38" spans="1:11" ht="20.100000000000001" customHeight="1" x14ac:dyDescent="0.2">
      <c r="A38" s="68" t="s">
        <v>150</v>
      </c>
      <c r="B38" s="396" t="s">
        <v>165</v>
      </c>
      <c r="C38" s="396"/>
      <c r="D38" s="396"/>
      <c r="E38" s="396"/>
      <c r="F38" s="396"/>
      <c r="G38" s="396"/>
      <c r="H38" s="396"/>
      <c r="I38" s="396"/>
    </row>
    <row r="39" spans="1:11" ht="20.100000000000001" customHeight="1" x14ac:dyDescent="0.2">
      <c r="A39" s="69" t="s">
        <v>16</v>
      </c>
      <c r="B39" s="389" t="s">
        <v>166</v>
      </c>
      <c r="C39" s="389"/>
      <c r="D39" s="212">
        <f>G39+H39+I39</f>
        <v>1200000</v>
      </c>
      <c r="E39" s="105">
        <v>1000000</v>
      </c>
      <c r="F39" s="105">
        <v>1000000</v>
      </c>
      <c r="G39" s="341">
        <v>0</v>
      </c>
      <c r="H39" s="105">
        <v>1200000</v>
      </c>
      <c r="I39" s="105">
        <v>0</v>
      </c>
    </row>
    <row r="40" spans="1:11" ht="20.100000000000001" customHeight="1" x14ac:dyDescent="0.2">
      <c r="A40" s="69" t="s">
        <v>36</v>
      </c>
      <c r="B40" s="389" t="s">
        <v>167</v>
      </c>
      <c r="C40" s="389"/>
      <c r="D40" s="212">
        <f>G40+H40+I40</f>
        <v>67400</v>
      </c>
      <c r="E40" s="105">
        <v>0</v>
      </c>
      <c r="F40" s="105">
        <v>0</v>
      </c>
      <c r="G40" s="341">
        <v>0</v>
      </c>
      <c r="H40" s="105">
        <v>32400</v>
      </c>
      <c r="I40" s="105">
        <f t="shared" ref="I40" si="24">ROUND(H40+8%*H40,-2)</f>
        <v>35000</v>
      </c>
    </row>
    <row r="41" spans="1:11" ht="20.100000000000001" customHeight="1" x14ac:dyDescent="0.2">
      <c r="A41" s="397" t="s">
        <v>9</v>
      </c>
      <c r="B41" s="397"/>
      <c r="C41" s="397"/>
      <c r="D41" s="75">
        <f>SUM(D39:D40)</f>
        <v>1267400</v>
      </c>
      <c r="E41" s="75">
        <f>SUM(E39:E40)</f>
        <v>1000000</v>
      </c>
      <c r="F41" s="75">
        <v>1000000</v>
      </c>
      <c r="G41" s="342">
        <v>0</v>
      </c>
      <c r="H41" s="75">
        <f>SUM(H39:H40)</f>
        <v>1232400</v>
      </c>
      <c r="I41" s="75">
        <f t="shared" ref="I41" si="25">SUM(I39:I40)</f>
        <v>35000</v>
      </c>
    </row>
    <row r="42" spans="1:11" ht="20.100000000000001" customHeight="1" x14ac:dyDescent="0.2">
      <c r="A42" s="398" t="s">
        <v>420</v>
      </c>
      <c r="B42" s="399"/>
      <c r="C42" s="399"/>
      <c r="D42" s="399"/>
      <c r="E42" s="407"/>
      <c r="F42" s="342">
        <f t="shared" ref="F42:I43" si="26">F41</f>
        <v>1000000</v>
      </c>
      <c r="G42" s="342">
        <f t="shared" ref="G42" si="27">G41</f>
        <v>0</v>
      </c>
      <c r="H42" s="342">
        <f t="shared" si="26"/>
        <v>1232400</v>
      </c>
      <c r="I42" s="342">
        <f t="shared" si="26"/>
        <v>35000</v>
      </c>
    </row>
    <row r="43" spans="1:11" ht="20.100000000000001" customHeight="1" x14ac:dyDescent="0.2">
      <c r="A43" s="400" t="s">
        <v>446</v>
      </c>
      <c r="B43" s="401"/>
      <c r="C43" s="401"/>
      <c r="D43" s="401"/>
      <c r="E43" s="402"/>
      <c r="F43" s="341">
        <f t="shared" si="26"/>
        <v>1000000</v>
      </c>
      <c r="G43" s="341">
        <f t="shared" ref="G43" si="28">G42</f>
        <v>0</v>
      </c>
      <c r="H43" s="341">
        <f t="shared" si="26"/>
        <v>1232400</v>
      </c>
      <c r="I43" s="341">
        <f t="shared" si="26"/>
        <v>35000</v>
      </c>
    </row>
    <row r="44" spans="1:11" ht="20.100000000000001" customHeight="1" x14ac:dyDescent="0.2">
      <c r="A44" s="453"/>
      <c r="B44" s="442"/>
      <c r="C44" s="442"/>
      <c r="D44" s="442"/>
      <c r="E44" s="442"/>
      <c r="F44" s="442"/>
      <c r="G44" s="442"/>
      <c r="H44" s="442"/>
      <c r="I44" s="454"/>
    </row>
    <row r="45" spans="1:11" ht="20.100000000000001" customHeight="1" x14ac:dyDescent="0.2">
      <c r="A45" s="68" t="s">
        <v>151</v>
      </c>
      <c r="B45" s="446" t="s">
        <v>296</v>
      </c>
      <c r="C45" s="447"/>
      <c r="D45" s="447"/>
      <c r="E45" s="447"/>
      <c r="F45" s="447"/>
      <c r="G45" s="447"/>
      <c r="H45" s="447"/>
      <c r="I45" s="448"/>
      <c r="K45" s="254"/>
    </row>
    <row r="46" spans="1:11" ht="20.100000000000001" customHeight="1" x14ac:dyDescent="0.2">
      <c r="A46" s="69" t="s">
        <v>16</v>
      </c>
      <c r="B46" s="606" t="s">
        <v>295</v>
      </c>
      <c r="C46" s="607"/>
      <c r="D46" s="212">
        <f t="shared" ref="D46:D51" si="29">G46+H46+I46</f>
        <v>187000</v>
      </c>
      <c r="E46" s="100">
        <f>137000+50000</f>
        <v>187000</v>
      </c>
      <c r="F46" s="100">
        <v>187000</v>
      </c>
      <c r="G46" s="100">
        <v>0</v>
      </c>
      <c r="H46" s="105">
        <v>187000</v>
      </c>
      <c r="I46" s="99">
        <v>0</v>
      </c>
      <c r="K46" s="254"/>
    </row>
    <row r="47" spans="1:11" ht="20.100000000000001" customHeight="1" x14ac:dyDescent="0.2">
      <c r="A47" s="69" t="s">
        <v>36</v>
      </c>
      <c r="B47" s="606" t="s">
        <v>393</v>
      </c>
      <c r="C47" s="607"/>
      <c r="D47" s="212">
        <f t="shared" si="29"/>
        <v>13000</v>
      </c>
      <c r="E47" s="100">
        <v>0</v>
      </c>
      <c r="F47" s="100">
        <v>13000</v>
      </c>
      <c r="G47" s="100">
        <v>13000</v>
      </c>
      <c r="H47" s="100">
        <v>0</v>
      </c>
      <c r="I47" s="100">
        <v>0</v>
      </c>
      <c r="K47" s="254"/>
    </row>
    <row r="48" spans="1:11" ht="20.100000000000001" customHeight="1" x14ac:dyDescent="0.2">
      <c r="A48" s="69" t="s">
        <v>20</v>
      </c>
      <c r="B48" s="604" t="s">
        <v>382</v>
      </c>
      <c r="C48" s="456"/>
      <c r="D48" s="212">
        <f t="shared" si="29"/>
        <v>82000</v>
      </c>
      <c r="E48" s="100">
        <v>0</v>
      </c>
      <c r="F48" s="100">
        <v>82000</v>
      </c>
      <c r="G48" s="354">
        <v>0</v>
      </c>
      <c r="H48" s="100">
        <v>82000</v>
      </c>
      <c r="I48" s="100">
        <v>0</v>
      </c>
      <c r="K48" s="254"/>
    </row>
    <row r="49" spans="1:11" ht="20.100000000000001" customHeight="1" x14ac:dyDescent="0.2">
      <c r="A49" s="69" t="s">
        <v>22</v>
      </c>
      <c r="B49" s="606" t="s">
        <v>12</v>
      </c>
      <c r="C49" s="607"/>
      <c r="D49" s="212">
        <f t="shared" si="29"/>
        <v>3950000</v>
      </c>
      <c r="E49" s="100">
        <v>7000000</v>
      </c>
      <c r="F49" s="100">
        <v>3950000</v>
      </c>
      <c r="G49" s="354">
        <v>124000</v>
      </c>
      <c r="H49" s="100">
        <f>F49-G49</f>
        <v>3826000</v>
      </c>
      <c r="I49" s="100">
        <v>0</v>
      </c>
      <c r="K49" s="254"/>
    </row>
    <row r="50" spans="1:11" ht="20.100000000000001" customHeight="1" x14ac:dyDescent="0.2">
      <c r="A50" s="69" t="s">
        <v>24</v>
      </c>
      <c r="B50" s="606" t="s">
        <v>419</v>
      </c>
      <c r="C50" s="607"/>
      <c r="D50" s="212">
        <f t="shared" si="29"/>
        <v>669000</v>
      </c>
      <c r="E50" s="100">
        <v>0</v>
      </c>
      <c r="F50" s="100">
        <v>480000</v>
      </c>
      <c r="G50" s="354">
        <v>249000</v>
      </c>
      <c r="H50" s="100">
        <v>420000</v>
      </c>
      <c r="I50" s="100">
        <v>0</v>
      </c>
      <c r="K50" s="254"/>
    </row>
    <row r="51" spans="1:11" ht="20.100000000000001" customHeight="1" x14ac:dyDescent="0.2">
      <c r="A51" s="69" t="s">
        <v>64</v>
      </c>
      <c r="B51" s="604" t="s">
        <v>384</v>
      </c>
      <c r="C51" s="456"/>
      <c r="D51" s="212">
        <f t="shared" si="29"/>
        <v>126000</v>
      </c>
      <c r="E51" s="100">
        <v>0</v>
      </c>
      <c r="F51" s="100">
        <v>220000</v>
      </c>
      <c r="G51" s="100">
        <v>6000</v>
      </c>
      <c r="H51" s="105">
        <v>120000</v>
      </c>
      <c r="I51" s="105">
        <v>0</v>
      </c>
      <c r="K51" s="254"/>
    </row>
    <row r="52" spans="1:11" ht="20.100000000000001" customHeight="1" x14ac:dyDescent="0.2">
      <c r="A52" s="398" t="s">
        <v>181</v>
      </c>
      <c r="B52" s="399"/>
      <c r="C52" s="407"/>
      <c r="D52" s="75">
        <f>SUM(D46:D51)</f>
        <v>5027000</v>
      </c>
      <c r="E52" s="75">
        <f>SUM(E46:E49)</f>
        <v>7187000</v>
      </c>
      <c r="F52" s="75">
        <f>SUM(F46:F51)</f>
        <v>4932000</v>
      </c>
      <c r="G52" s="342">
        <f>SUM(G46:G51)</f>
        <v>392000</v>
      </c>
      <c r="H52" s="75">
        <f>SUM(H46:H51)</f>
        <v>4635000</v>
      </c>
      <c r="I52" s="342">
        <f>SUM(I46:I51)</f>
        <v>0</v>
      </c>
      <c r="K52" s="254"/>
    </row>
    <row r="53" spans="1:11" ht="20.100000000000001" customHeight="1" x14ac:dyDescent="0.2">
      <c r="A53" s="398" t="s">
        <v>420</v>
      </c>
      <c r="B53" s="399"/>
      <c r="C53" s="399"/>
      <c r="D53" s="399"/>
      <c r="E53" s="407"/>
      <c r="F53" s="342">
        <v>4932000</v>
      </c>
      <c r="G53" s="342">
        <v>392000</v>
      </c>
      <c r="H53" s="342">
        <f>H54+H55+H56</f>
        <v>420000</v>
      </c>
      <c r="I53" s="342">
        <v>0</v>
      </c>
      <c r="K53" s="254"/>
    </row>
    <row r="54" spans="1:11" ht="20.100000000000001" customHeight="1" x14ac:dyDescent="0.2">
      <c r="A54" s="400" t="s">
        <v>422</v>
      </c>
      <c r="B54" s="401"/>
      <c r="C54" s="401"/>
      <c r="D54" s="401"/>
      <c r="E54" s="402"/>
      <c r="F54" s="341">
        <f>187000+13000+18000</f>
        <v>218000</v>
      </c>
      <c r="G54" s="341">
        <f>G53-G55</f>
        <v>218000</v>
      </c>
      <c r="H54" s="341">
        <v>0</v>
      </c>
      <c r="I54" s="341">
        <v>0</v>
      </c>
      <c r="K54" s="254"/>
    </row>
    <row r="55" spans="1:11" ht="20.100000000000001" customHeight="1" x14ac:dyDescent="0.2">
      <c r="A55" s="400" t="s">
        <v>448</v>
      </c>
      <c r="B55" s="401"/>
      <c r="C55" s="401"/>
      <c r="D55" s="401"/>
      <c r="E55" s="402"/>
      <c r="F55" s="311">
        <v>336000</v>
      </c>
      <c r="G55" s="343">
        <v>174000</v>
      </c>
      <c r="H55" s="341">
        <v>0</v>
      </c>
      <c r="I55" s="341">
        <v>0</v>
      </c>
      <c r="K55" s="254"/>
    </row>
    <row r="56" spans="1:11" ht="20.100000000000001" customHeight="1" x14ac:dyDescent="0.2">
      <c r="A56" s="400" t="s">
        <v>423</v>
      </c>
      <c r="B56" s="401"/>
      <c r="C56" s="401"/>
      <c r="D56" s="401"/>
      <c r="E56" s="402"/>
      <c r="F56" s="292">
        <f>F53-F54-F55</f>
        <v>4378000</v>
      </c>
      <c r="G56" s="343">
        <v>0</v>
      </c>
      <c r="H56" s="341">
        <v>420000</v>
      </c>
      <c r="I56" s="341">
        <v>0</v>
      </c>
      <c r="K56" s="254"/>
    </row>
    <row r="57" spans="1:11" ht="20.100000000000001" customHeight="1" x14ac:dyDescent="0.2">
      <c r="A57" s="453"/>
      <c r="B57" s="442"/>
      <c r="C57" s="442"/>
      <c r="D57" s="442"/>
      <c r="E57" s="442"/>
      <c r="F57" s="442"/>
      <c r="G57" s="442"/>
      <c r="H57" s="442"/>
      <c r="I57" s="454"/>
      <c r="K57" s="255"/>
    </row>
    <row r="58" spans="1:11" ht="20.100000000000001" customHeight="1" x14ac:dyDescent="0.2">
      <c r="A58" s="68" t="s">
        <v>153</v>
      </c>
      <c r="B58" s="446" t="s">
        <v>385</v>
      </c>
      <c r="C58" s="447"/>
      <c r="D58" s="447"/>
      <c r="E58" s="447"/>
      <c r="F58" s="447"/>
      <c r="G58" s="447"/>
      <c r="H58" s="447"/>
      <c r="I58" s="448"/>
      <c r="K58" s="255"/>
    </row>
    <row r="59" spans="1:11" ht="20.100000000000001" customHeight="1" x14ac:dyDescent="0.2">
      <c r="A59" s="69" t="s">
        <v>16</v>
      </c>
      <c r="B59" s="552" t="s">
        <v>0</v>
      </c>
      <c r="C59" s="552"/>
      <c r="D59" s="212">
        <f>G59+H59+I59</f>
        <v>80000</v>
      </c>
      <c r="E59" s="87">
        <v>10000</v>
      </c>
      <c r="F59" s="87">
        <v>80000</v>
      </c>
      <c r="G59" s="87">
        <v>0</v>
      </c>
      <c r="H59" s="76">
        <v>80000</v>
      </c>
      <c r="I59" s="76">
        <v>0</v>
      </c>
      <c r="K59" s="255"/>
    </row>
    <row r="60" spans="1:11" ht="20.100000000000001" customHeight="1" x14ac:dyDescent="0.2">
      <c r="A60" s="108" t="s">
        <v>36</v>
      </c>
      <c r="B60" s="463" t="s">
        <v>232</v>
      </c>
      <c r="C60" s="463"/>
      <c r="D60" s="212">
        <f>G60+H60+I60</f>
        <v>9000</v>
      </c>
      <c r="E60" s="87">
        <v>3000</v>
      </c>
      <c r="F60" s="87">
        <v>3000</v>
      </c>
      <c r="G60" s="87">
        <v>3000</v>
      </c>
      <c r="H60" s="105">
        <f>ROUND(E60*1.08,-3)</f>
        <v>3000</v>
      </c>
      <c r="I60" s="105">
        <f>ROUND(H60*1.08,-3)</f>
        <v>3000</v>
      </c>
      <c r="K60" s="255"/>
    </row>
    <row r="61" spans="1:11" ht="20.100000000000001" customHeight="1" x14ac:dyDescent="0.2">
      <c r="A61" s="398" t="s">
        <v>181</v>
      </c>
      <c r="B61" s="399"/>
      <c r="C61" s="407"/>
      <c r="D61" s="75">
        <f t="shared" ref="D61:I61" si="30">SUM(D59:D60)</f>
        <v>89000</v>
      </c>
      <c r="E61" s="75">
        <f t="shared" si="30"/>
        <v>13000</v>
      </c>
      <c r="F61" s="75">
        <f t="shared" si="30"/>
        <v>83000</v>
      </c>
      <c r="G61" s="342">
        <f t="shared" si="30"/>
        <v>3000</v>
      </c>
      <c r="H61" s="75">
        <f t="shared" si="30"/>
        <v>83000</v>
      </c>
      <c r="I61" s="75">
        <f t="shared" si="30"/>
        <v>3000</v>
      </c>
      <c r="K61" s="255"/>
    </row>
    <row r="62" spans="1:11" ht="20.100000000000001" customHeight="1" x14ac:dyDescent="0.2">
      <c r="A62" s="398" t="s">
        <v>420</v>
      </c>
      <c r="B62" s="399"/>
      <c r="C62" s="399"/>
      <c r="D62" s="399"/>
      <c r="E62" s="407"/>
      <c r="F62" s="342">
        <v>83000</v>
      </c>
      <c r="G62" s="342">
        <v>3000</v>
      </c>
      <c r="H62" s="342">
        <f>H63+H64</f>
        <v>83000</v>
      </c>
      <c r="I62" s="342">
        <v>0</v>
      </c>
      <c r="K62" s="255"/>
    </row>
    <row r="63" spans="1:11" ht="20.100000000000001" customHeight="1" x14ac:dyDescent="0.2">
      <c r="A63" s="400" t="s">
        <v>423</v>
      </c>
      <c r="B63" s="401"/>
      <c r="C63" s="401"/>
      <c r="D63" s="401"/>
      <c r="E63" s="402"/>
      <c r="F63" s="341">
        <v>80000</v>
      </c>
      <c r="G63" s="341">
        <v>0</v>
      </c>
      <c r="H63" s="341">
        <v>80000</v>
      </c>
      <c r="I63" s="341">
        <v>0</v>
      </c>
      <c r="K63" s="255"/>
    </row>
    <row r="64" spans="1:11" ht="20.100000000000001" customHeight="1" x14ac:dyDescent="0.2">
      <c r="A64" s="400" t="s">
        <v>422</v>
      </c>
      <c r="B64" s="401"/>
      <c r="C64" s="401"/>
      <c r="D64" s="401"/>
      <c r="E64" s="402"/>
      <c r="F64" s="292">
        <v>3000</v>
      </c>
      <c r="G64" s="343">
        <v>3000</v>
      </c>
      <c r="H64" s="341">
        <v>3000</v>
      </c>
      <c r="I64" s="341">
        <v>3000</v>
      </c>
      <c r="K64" s="255"/>
    </row>
    <row r="65" spans="1:13" ht="20.100000000000001" customHeight="1" x14ac:dyDescent="0.2">
      <c r="A65" s="453"/>
      <c r="B65" s="442"/>
      <c r="C65" s="442"/>
      <c r="D65" s="442"/>
      <c r="E65" s="442"/>
      <c r="F65" s="442"/>
      <c r="G65" s="442"/>
      <c r="H65" s="442"/>
      <c r="I65" s="454"/>
      <c r="K65" s="255"/>
    </row>
    <row r="66" spans="1:13" ht="20.100000000000001" customHeight="1" x14ac:dyDescent="0.2">
      <c r="A66" s="327" t="s">
        <v>154</v>
      </c>
      <c r="B66" s="605" t="s">
        <v>350</v>
      </c>
      <c r="C66" s="605"/>
      <c r="D66" s="605"/>
      <c r="E66" s="605"/>
      <c r="F66" s="605"/>
      <c r="G66" s="605"/>
      <c r="H66" s="605"/>
      <c r="I66" s="605"/>
    </row>
    <row r="67" spans="1:13" ht="20.100000000000001" customHeight="1" x14ac:dyDescent="0.2">
      <c r="A67" s="69" t="s">
        <v>16</v>
      </c>
      <c r="B67" s="602" t="s">
        <v>351</v>
      </c>
      <c r="C67" s="602"/>
      <c r="D67" s="602"/>
      <c r="E67" s="602"/>
      <c r="F67" s="602"/>
      <c r="G67" s="602"/>
      <c r="H67" s="602"/>
      <c r="I67" s="602"/>
    </row>
    <row r="68" spans="1:13" ht="20.100000000000001" customHeight="1" x14ac:dyDescent="0.2">
      <c r="A68" s="603"/>
      <c r="B68" s="552" t="s">
        <v>395</v>
      </c>
      <c r="C68" s="552"/>
      <c r="D68" s="212">
        <f>G68+H68+I68</f>
        <v>120000</v>
      </c>
      <c r="E68" s="87">
        <v>0</v>
      </c>
      <c r="F68" s="87">
        <v>120000</v>
      </c>
      <c r="G68" s="87">
        <v>0</v>
      </c>
      <c r="H68" s="76">
        <v>120000</v>
      </c>
      <c r="I68" s="76">
        <v>0</v>
      </c>
    </row>
    <row r="69" spans="1:13" ht="20.100000000000001" customHeight="1" x14ac:dyDescent="0.2">
      <c r="A69" s="603"/>
      <c r="B69" s="552" t="s">
        <v>382</v>
      </c>
      <c r="C69" s="552"/>
      <c r="D69" s="212">
        <f>G69+H69+I69</f>
        <v>280000</v>
      </c>
      <c r="E69" s="87">
        <v>230000</v>
      </c>
      <c r="F69" s="87">
        <v>230000</v>
      </c>
      <c r="G69" s="87">
        <v>0</v>
      </c>
      <c r="H69" s="76">
        <v>280000</v>
      </c>
      <c r="I69" s="76">
        <v>0</v>
      </c>
      <c r="M69" s="255"/>
    </row>
    <row r="70" spans="1:13" ht="20.100000000000001" customHeight="1" x14ac:dyDescent="0.2">
      <c r="A70" s="603"/>
      <c r="B70" s="601" t="s">
        <v>402</v>
      </c>
      <c r="C70" s="601"/>
      <c r="D70" s="71">
        <f>SUM(E70:I70)</f>
        <v>630000</v>
      </c>
      <c r="E70" s="90">
        <v>230000</v>
      </c>
      <c r="F70" s="90">
        <f>SUM(F68:F69)</f>
        <v>350000</v>
      </c>
      <c r="G70" s="90">
        <f>SUM(G68:G69)</f>
        <v>0</v>
      </c>
      <c r="H70" s="74">
        <v>50000</v>
      </c>
      <c r="I70" s="74">
        <v>0</v>
      </c>
    </row>
    <row r="71" spans="1:13" ht="20.100000000000001" customHeight="1" x14ac:dyDescent="0.2">
      <c r="A71" s="69" t="s">
        <v>36</v>
      </c>
      <c r="B71" s="602" t="s">
        <v>352</v>
      </c>
      <c r="C71" s="602"/>
      <c r="D71" s="602">
        <f t="shared" ref="D71:D79" si="31">SUM(E71:I71)</f>
        <v>200000</v>
      </c>
      <c r="E71" s="602">
        <v>200000</v>
      </c>
      <c r="F71" s="602"/>
      <c r="G71" s="602"/>
      <c r="H71" s="602">
        <v>0</v>
      </c>
      <c r="I71" s="602">
        <v>0</v>
      </c>
    </row>
    <row r="72" spans="1:13" ht="20.100000000000001" customHeight="1" x14ac:dyDescent="0.2">
      <c r="A72" s="603"/>
      <c r="B72" s="552" t="s">
        <v>393</v>
      </c>
      <c r="C72" s="552"/>
      <c r="D72" s="212">
        <f>G72+H72+I72</f>
        <v>38000</v>
      </c>
      <c r="E72" s="87">
        <v>0</v>
      </c>
      <c r="F72" s="87">
        <v>38000</v>
      </c>
      <c r="G72" s="87">
        <v>0</v>
      </c>
      <c r="H72" s="76">
        <v>38000</v>
      </c>
      <c r="I72" s="76">
        <v>0</v>
      </c>
    </row>
    <row r="73" spans="1:13" ht="20.100000000000001" customHeight="1" x14ac:dyDescent="0.2">
      <c r="A73" s="603"/>
      <c r="B73" s="552" t="s">
        <v>382</v>
      </c>
      <c r="C73" s="552"/>
      <c r="D73" s="212">
        <f>G73+H73+I73</f>
        <v>200000</v>
      </c>
      <c r="E73" s="87">
        <v>200000</v>
      </c>
      <c r="F73" s="87">
        <v>200000</v>
      </c>
      <c r="G73" s="87">
        <v>0</v>
      </c>
      <c r="H73" s="76">
        <v>200000</v>
      </c>
      <c r="I73" s="76">
        <v>0</v>
      </c>
    </row>
    <row r="74" spans="1:13" ht="20.100000000000001" customHeight="1" x14ac:dyDescent="0.2">
      <c r="A74" s="603"/>
      <c r="B74" s="601" t="s">
        <v>403</v>
      </c>
      <c r="C74" s="601"/>
      <c r="D74" s="90">
        <f>SUM(D72:D73)</f>
        <v>238000</v>
      </c>
      <c r="E74" s="90">
        <f>SUM(E72:E73)</f>
        <v>200000</v>
      </c>
      <c r="F74" s="90">
        <f>SUM(F72:F73)</f>
        <v>238000</v>
      </c>
      <c r="G74" s="90">
        <f>SUM(G72:G73)</f>
        <v>0</v>
      </c>
      <c r="H74" s="90">
        <f t="shared" ref="H74:I74" si="32">SUM(H72:H73)</f>
        <v>238000</v>
      </c>
      <c r="I74" s="90">
        <f t="shared" si="32"/>
        <v>0</v>
      </c>
    </row>
    <row r="75" spans="1:13" ht="20.100000000000001" customHeight="1" x14ac:dyDescent="0.2">
      <c r="A75" s="69" t="s">
        <v>20</v>
      </c>
      <c r="B75" s="602" t="s">
        <v>353</v>
      </c>
      <c r="C75" s="602"/>
      <c r="D75" s="602">
        <f t="shared" si="31"/>
        <v>270000</v>
      </c>
      <c r="E75" s="602">
        <v>270000</v>
      </c>
      <c r="F75" s="602"/>
      <c r="G75" s="602"/>
      <c r="H75" s="602">
        <v>0</v>
      </c>
      <c r="I75" s="602">
        <v>0</v>
      </c>
    </row>
    <row r="76" spans="1:13" ht="20.100000000000001" customHeight="1" x14ac:dyDescent="0.2">
      <c r="A76" s="603"/>
      <c r="B76" s="552" t="s">
        <v>393</v>
      </c>
      <c r="C76" s="552"/>
      <c r="D76" s="212">
        <f>G76+H76+I76</f>
        <v>38000</v>
      </c>
      <c r="E76" s="87">
        <v>0</v>
      </c>
      <c r="F76" s="87">
        <v>38000</v>
      </c>
      <c r="G76" s="87">
        <v>0</v>
      </c>
      <c r="H76" s="76">
        <v>38000</v>
      </c>
      <c r="I76" s="76">
        <v>0</v>
      </c>
    </row>
    <row r="77" spans="1:13" ht="20.100000000000001" customHeight="1" x14ac:dyDescent="0.2">
      <c r="A77" s="603"/>
      <c r="B77" s="552" t="s">
        <v>382</v>
      </c>
      <c r="C77" s="552"/>
      <c r="D77" s="212">
        <f>G77+H77+I77</f>
        <v>270000</v>
      </c>
      <c r="E77" s="87">
        <v>270000</v>
      </c>
      <c r="F77" s="87">
        <v>270000</v>
      </c>
      <c r="G77" s="87">
        <v>0</v>
      </c>
      <c r="H77" s="76">
        <v>270000</v>
      </c>
      <c r="I77" s="76">
        <v>0</v>
      </c>
    </row>
    <row r="78" spans="1:13" ht="20.100000000000001" customHeight="1" x14ac:dyDescent="0.2">
      <c r="A78" s="603"/>
      <c r="B78" s="601" t="s">
        <v>404</v>
      </c>
      <c r="C78" s="601"/>
      <c r="D78" s="90">
        <f t="shared" ref="D78:E78" si="33">SUM(D76:D77)</f>
        <v>308000</v>
      </c>
      <c r="E78" s="90">
        <f t="shared" si="33"/>
        <v>270000</v>
      </c>
      <c r="F78" s="90">
        <f>SUM(F76:F77)</f>
        <v>308000</v>
      </c>
      <c r="G78" s="90">
        <f>SUM(G76:G77)</f>
        <v>0</v>
      </c>
      <c r="H78" s="90">
        <f t="shared" ref="H78:I78" si="34">SUM(H76:H77)</f>
        <v>308000</v>
      </c>
      <c r="I78" s="90">
        <f t="shared" si="34"/>
        <v>0</v>
      </c>
    </row>
    <row r="79" spans="1:13" ht="20.100000000000001" customHeight="1" x14ac:dyDescent="0.2">
      <c r="A79" s="69" t="s">
        <v>22</v>
      </c>
      <c r="B79" s="602" t="s">
        <v>354</v>
      </c>
      <c r="C79" s="602"/>
      <c r="D79" s="602">
        <f t="shared" si="31"/>
        <v>180000</v>
      </c>
      <c r="E79" s="602">
        <v>180000</v>
      </c>
      <c r="F79" s="602"/>
      <c r="G79" s="602"/>
      <c r="H79" s="602">
        <v>0</v>
      </c>
      <c r="I79" s="602">
        <v>0</v>
      </c>
    </row>
    <row r="80" spans="1:13" ht="20.100000000000001" customHeight="1" x14ac:dyDescent="0.2">
      <c r="A80" s="603"/>
      <c r="B80" s="552" t="s">
        <v>393</v>
      </c>
      <c r="C80" s="552"/>
      <c r="D80" s="212">
        <f>G80+H80+I80</f>
        <v>39000</v>
      </c>
      <c r="E80" s="87">
        <v>0</v>
      </c>
      <c r="F80" s="87">
        <v>39000</v>
      </c>
      <c r="G80" s="87">
        <v>0</v>
      </c>
      <c r="H80" s="76">
        <v>39000</v>
      </c>
      <c r="I80" s="76">
        <v>0</v>
      </c>
    </row>
    <row r="81" spans="1:11" ht="20.100000000000001" customHeight="1" x14ac:dyDescent="0.2">
      <c r="A81" s="603"/>
      <c r="B81" s="552" t="s">
        <v>382</v>
      </c>
      <c r="C81" s="552"/>
      <c r="D81" s="212">
        <f>G81+H81+I81</f>
        <v>180000</v>
      </c>
      <c r="E81" s="87">
        <v>180000</v>
      </c>
      <c r="F81" s="87">
        <v>180000</v>
      </c>
      <c r="G81" s="87">
        <v>0</v>
      </c>
      <c r="H81" s="76">
        <v>180000</v>
      </c>
      <c r="I81" s="76">
        <v>0</v>
      </c>
    </row>
    <row r="82" spans="1:11" ht="20.100000000000001" customHeight="1" x14ac:dyDescent="0.2">
      <c r="A82" s="603"/>
      <c r="B82" s="601" t="s">
        <v>405</v>
      </c>
      <c r="C82" s="601"/>
      <c r="D82" s="90">
        <f>SUM(D80:D81)</f>
        <v>219000</v>
      </c>
      <c r="E82" s="90">
        <f t="shared" ref="E82" si="35">SUM(E80:E81)</f>
        <v>180000</v>
      </c>
      <c r="F82" s="90">
        <f>SUM(F80:F81)</f>
        <v>219000</v>
      </c>
      <c r="G82" s="90">
        <f>SUM(G80:G81)</f>
        <v>0</v>
      </c>
      <c r="H82" s="90">
        <f t="shared" ref="H82:I82" si="36">SUM(H80:H81)</f>
        <v>219000</v>
      </c>
      <c r="I82" s="90">
        <f t="shared" si="36"/>
        <v>0</v>
      </c>
    </row>
    <row r="83" spans="1:11" ht="20.100000000000001" customHeight="1" x14ac:dyDescent="0.2">
      <c r="A83" s="397" t="s">
        <v>181</v>
      </c>
      <c r="B83" s="397"/>
      <c r="C83" s="397"/>
      <c r="D83" s="326">
        <f>D82+D78+D74+D70</f>
        <v>1395000</v>
      </c>
      <c r="E83" s="326">
        <f t="shared" ref="E83" si="37">E82+E78+E74+E70</f>
        <v>880000</v>
      </c>
      <c r="F83" s="326">
        <f>F82+F78+F74+F70</f>
        <v>1115000</v>
      </c>
      <c r="G83" s="342">
        <f>G82+G78+G74+G70</f>
        <v>0</v>
      </c>
      <c r="H83" s="326">
        <f t="shared" ref="H83:I83" si="38">H82+H78+H74+H70</f>
        <v>815000</v>
      </c>
      <c r="I83" s="326">
        <f t="shared" si="38"/>
        <v>0</v>
      </c>
    </row>
    <row r="84" spans="1:11" ht="20.100000000000001" customHeight="1" x14ac:dyDescent="0.2">
      <c r="A84" s="397" t="s">
        <v>420</v>
      </c>
      <c r="B84" s="397"/>
      <c r="C84" s="397"/>
      <c r="D84" s="397"/>
      <c r="E84" s="397"/>
      <c r="F84" s="342">
        <f t="shared" ref="F84:I85" si="39">F83</f>
        <v>1115000</v>
      </c>
      <c r="G84" s="342">
        <f t="shared" ref="G84" si="40">G83</f>
        <v>0</v>
      </c>
      <c r="H84" s="342">
        <f t="shared" si="39"/>
        <v>815000</v>
      </c>
      <c r="I84" s="342">
        <f t="shared" si="39"/>
        <v>0</v>
      </c>
    </row>
    <row r="85" spans="1:11" ht="20.100000000000001" customHeight="1" x14ac:dyDescent="0.2">
      <c r="A85" s="550" t="s">
        <v>423</v>
      </c>
      <c r="B85" s="550"/>
      <c r="C85" s="550"/>
      <c r="D85" s="550"/>
      <c r="E85" s="550"/>
      <c r="F85" s="341">
        <f t="shared" si="39"/>
        <v>1115000</v>
      </c>
      <c r="G85" s="341">
        <f t="shared" ref="G85" si="41">G84</f>
        <v>0</v>
      </c>
      <c r="H85" s="341">
        <f t="shared" si="39"/>
        <v>815000</v>
      </c>
      <c r="I85" s="341">
        <f t="shared" si="39"/>
        <v>0</v>
      </c>
    </row>
    <row r="86" spans="1:11" ht="20.100000000000001" customHeight="1" x14ac:dyDescent="0.2">
      <c r="A86" s="453"/>
      <c r="B86" s="442"/>
      <c r="C86" s="442"/>
      <c r="D86" s="442"/>
      <c r="E86" s="442"/>
      <c r="F86" s="442"/>
      <c r="G86" s="442"/>
      <c r="H86" s="442"/>
      <c r="I86" s="454"/>
    </row>
    <row r="87" spans="1:11" ht="20.100000000000001" customHeight="1" x14ac:dyDescent="0.2">
      <c r="A87" s="278" t="s">
        <v>156</v>
      </c>
      <c r="B87" s="446" t="s">
        <v>390</v>
      </c>
      <c r="C87" s="447"/>
      <c r="D87" s="447"/>
      <c r="E87" s="447"/>
      <c r="F87" s="447"/>
      <c r="G87" s="447"/>
      <c r="H87" s="447"/>
      <c r="I87" s="448"/>
    </row>
    <row r="88" spans="1:11" ht="20.100000000000001" customHeight="1" x14ac:dyDescent="0.2">
      <c r="A88" s="69" t="s">
        <v>16</v>
      </c>
      <c r="B88" s="552" t="s">
        <v>0</v>
      </c>
      <c r="C88" s="552"/>
      <c r="D88" s="212">
        <f>G88+H88+I88</f>
        <v>216000</v>
      </c>
      <c r="E88" s="308">
        <v>0</v>
      </c>
      <c r="F88" s="308">
        <v>216000</v>
      </c>
      <c r="G88" s="341">
        <v>0</v>
      </c>
      <c r="H88" s="308">
        <v>216000</v>
      </c>
      <c r="I88" s="308">
        <v>0</v>
      </c>
    </row>
    <row r="89" spans="1:11" ht="20.100000000000001" customHeight="1" x14ac:dyDescent="0.2">
      <c r="A89" s="398" t="s">
        <v>181</v>
      </c>
      <c r="B89" s="399"/>
      <c r="C89" s="407"/>
      <c r="D89" s="75">
        <f>SUM(D88)</f>
        <v>216000</v>
      </c>
      <c r="E89" s="305">
        <f t="shared" ref="E89:I89" si="42">SUM(E88)</f>
        <v>0</v>
      </c>
      <c r="F89" s="305">
        <f t="shared" si="42"/>
        <v>216000</v>
      </c>
      <c r="G89" s="342">
        <f t="shared" ref="G89" si="43">SUM(G88)</f>
        <v>0</v>
      </c>
      <c r="H89" s="305">
        <f t="shared" si="42"/>
        <v>216000</v>
      </c>
      <c r="I89" s="305">
        <f t="shared" si="42"/>
        <v>0</v>
      </c>
    </row>
    <row r="90" spans="1:11" ht="20.100000000000001" customHeight="1" x14ac:dyDescent="0.2">
      <c r="A90" s="398" t="s">
        <v>420</v>
      </c>
      <c r="B90" s="399"/>
      <c r="C90" s="399"/>
      <c r="D90" s="399"/>
      <c r="E90" s="407"/>
      <c r="F90" s="342">
        <f t="shared" ref="F90:I91" si="44">F89</f>
        <v>216000</v>
      </c>
      <c r="G90" s="342">
        <f t="shared" ref="G90" si="45">G89</f>
        <v>0</v>
      </c>
      <c r="H90" s="342">
        <f t="shared" si="44"/>
        <v>216000</v>
      </c>
      <c r="I90" s="342">
        <f t="shared" si="44"/>
        <v>0</v>
      </c>
    </row>
    <row r="91" spans="1:11" ht="20.100000000000001" customHeight="1" x14ac:dyDescent="0.2">
      <c r="A91" s="400" t="s">
        <v>422</v>
      </c>
      <c r="B91" s="401"/>
      <c r="C91" s="401"/>
      <c r="D91" s="401"/>
      <c r="E91" s="402"/>
      <c r="F91" s="341">
        <f t="shared" si="44"/>
        <v>216000</v>
      </c>
      <c r="G91" s="341">
        <f t="shared" ref="G91" si="46">G90</f>
        <v>0</v>
      </c>
      <c r="H91" s="341">
        <f t="shared" si="44"/>
        <v>216000</v>
      </c>
      <c r="I91" s="341">
        <f t="shared" si="44"/>
        <v>0</v>
      </c>
    </row>
    <row r="92" spans="1:11" ht="20.100000000000001" customHeight="1" x14ac:dyDescent="0.2">
      <c r="A92" s="453"/>
      <c r="B92" s="442"/>
      <c r="C92" s="442"/>
      <c r="D92" s="442"/>
      <c r="E92" s="442"/>
      <c r="F92" s="442"/>
      <c r="G92" s="442"/>
      <c r="H92" s="442"/>
      <c r="I92" s="454"/>
      <c r="K92" s="35"/>
    </row>
    <row r="93" spans="1:11" ht="30" customHeight="1" x14ac:dyDescent="0.2">
      <c r="A93" s="397" t="s">
        <v>30</v>
      </c>
      <c r="B93" s="397"/>
      <c r="C93" s="397"/>
      <c r="D93" s="75">
        <f t="shared" ref="D93:I93" si="47">D61+D52+D41+D34+D30+D20+D12+D8+D26+D83+D89</f>
        <v>11609000</v>
      </c>
      <c r="E93" s="305">
        <f t="shared" si="47"/>
        <v>10443800</v>
      </c>
      <c r="F93" s="305">
        <f t="shared" si="47"/>
        <v>8233200</v>
      </c>
      <c r="G93" s="342">
        <f t="shared" si="47"/>
        <v>725200</v>
      </c>
      <c r="H93" s="305">
        <f t="shared" si="47"/>
        <v>8814600</v>
      </c>
      <c r="I93" s="305">
        <f t="shared" si="47"/>
        <v>1479200</v>
      </c>
      <c r="K93" s="35"/>
    </row>
    <row r="94" spans="1:11" ht="20.100000000000001" customHeight="1" x14ac:dyDescent="0.2">
      <c r="D94" s="94"/>
      <c r="E94" s="94"/>
      <c r="F94" s="94"/>
      <c r="G94" s="94"/>
      <c r="H94" s="94"/>
      <c r="I94" s="94"/>
      <c r="K94" s="35"/>
    </row>
  </sheetData>
  <mergeCells count="97">
    <mergeCell ref="B18:C18"/>
    <mergeCell ref="A68:A70"/>
    <mergeCell ref="A61:C61"/>
    <mergeCell ref="B79:I79"/>
    <mergeCell ref="B77:C77"/>
    <mergeCell ref="B75:I75"/>
    <mergeCell ref="A44:I44"/>
    <mergeCell ref="A43:E43"/>
    <mergeCell ref="A53:E53"/>
    <mergeCell ref="A56:E56"/>
    <mergeCell ref="A35:E35"/>
    <mergeCell ref="A36:E36"/>
    <mergeCell ref="B45:I45"/>
    <mergeCell ref="A42:E42"/>
    <mergeCell ref="B46:C46"/>
    <mergeCell ref="B49:C49"/>
    <mergeCell ref="A92:I92"/>
    <mergeCell ref="A80:A82"/>
    <mergeCell ref="B80:C80"/>
    <mergeCell ref="B81:C81"/>
    <mergeCell ref="B82:C82"/>
    <mergeCell ref="B88:C88"/>
    <mergeCell ref="A86:I86"/>
    <mergeCell ref="B87:I87"/>
    <mergeCell ref="A90:E90"/>
    <mergeCell ref="A91:E91"/>
    <mergeCell ref="A84:E84"/>
    <mergeCell ref="A85:E85"/>
    <mergeCell ref="A83:C83"/>
    <mergeCell ref="A89:C89"/>
    <mergeCell ref="A13:E13"/>
    <mergeCell ref="A93:C93"/>
    <mergeCell ref="B30:C30"/>
    <mergeCell ref="A2:I2"/>
    <mergeCell ref="B4:C4"/>
    <mergeCell ref="B5:C5"/>
    <mergeCell ref="B6:C6"/>
    <mergeCell ref="A33:I33"/>
    <mergeCell ref="A41:C41"/>
    <mergeCell ref="B38:I38"/>
    <mergeCell ref="B39:C39"/>
    <mergeCell ref="B40:C40"/>
    <mergeCell ref="B34:C34"/>
    <mergeCell ref="A37:I37"/>
    <mergeCell ref="B16:I16"/>
    <mergeCell ref="B17:C17"/>
    <mergeCell ref="B1:C1"/>
    <mergeCell ref="B3:I3"/>
    <mergeCell ref="A8:C8"/>
    <mergeCell ref="A11:I11"/>
    <mergeCell ref="B12:C12"/>
    <mergeCell ref="B7:C7"/>
    <mergeCell ref="A9:E9"/>
    <mergeCell ref="A10:E10"/>
    <mergeCell ref="A14:E14"/>
    <mergeCell ref="A21:E21"/>
    <mergeCell ref="A22:E22"/>
    <mergeCell ref="B50:C50"/>
    <mergeCell ref="A32:E32"/>
    <mergeCell ref="A27:E27"/>
    <mergeCell ref="A28:E28"/>
    <mergeCell ref="A31:E31"/>
    <mergeCell ref="A29:I29"/>
    <mergeCell ref="A15:I15"/>
    <mergeCell ref="B19:C19"/>
    <mergeCell ref="A20:C20"/>
    <mergeCell ref="B25:C25"/>
    <mergeCell ref="B24:I24"/>
    <mergeCell ref="A26:C26"/>
    <mergeCell ref="A23:I23"/>
    <mergeCell ref="A54:E54"/>
    <mergeCell ref="B51:C51"/>
    <mergeCell ref="B47:C47"/>
    <mergeCell ref="B70:C70"/>
    <mergeCell ref="B67:I67"/>
    <mergeCell ref="A72:A74"/>
    <mergeCell ref="A76:A78"/>
    <mergeCell ref="B48:C48"/>
    <mergeCell ref="A55:E55"/>
    <mergeCell ref="A62:E62"/>
    <mergeCell ref="A63:E63"/>
    <mergeCell ref="A64:E64"/>
    <mergeCell ref="B66:I66"/>
    <mergeCell ref="A65:I65"/>
    <mergeCell ref="B68:C68"/>
    <mergeCell ref="B69:C69"/>
    <mergeCell ref="B59:C59"/>
    <mergeCell ref="B60:C60"/>
    <mergeCell ref="A52:C52"/>
    <mergeCell ref="A57:I57"/>
    <mergeCell ref="B58:I58"/>
    <mergeCell ref="B78:C78"/>
    <mergeCell ref="B72:C72"/>
    <mergeCell ref="B73:C73"/>
    <mergeCell ref="B71:I71"/>
    <mergeCell ref="B74:C74"/>
    <mergeCell ref="B76:C76"/>
  </mergeCells>
  <pageMargins left="0.62992125984251968" right="0.15748031496062992" top="1.14375" bottom="0.27559055118110237" header="0.69374999999999998" footer="0.27559055118110237"/>
  <pageSetup paperSize="9" scale="70" orientation="portrait" r:id="rId1"/>
  <headerFooter alignWithMargins="0">
    <oddHeader>&amp;CPROGRAM GOSPODARSKOG RAZVOJA</oddHeader>
  </headerFooter>
  <rowBreaks count="2" manualBreakCount="2">
    <brk id="50" max="8" man="1"/>
    <brk id="9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Radni listovi</vt:lpstr>
      </vt:variant>
      <vt:variant>
        <vt:i4>10</vt:i4>
      </vt:variant>
      <vt:variant>
        <vt:lpstr>Grafikoni</vt:lpstr>
      </vt:variant>
      <vt:variant>
        <vt:i4>1</vt:i4>
      </vt:variant>
      <vt:variant>
        <vt:lpstr>Imenovani rasponi</vt:lpstr>
      </vt:variant>
      <vt:variant>
        <vt:i4>20</vt:i4>
      </vt:variant>
    </vt:vector>
  </HeadingPairs>
  <TitlesOfParts>
    <vt:vector size="31" baseType="lpstr">
      <vt:lpstr>JUO I OPĆINSKA TIJELA</vt:lpstr>
      <vt:lpstr>ZAŠTITA DOBARA I STANOVNIŠTVA </vt:lpstr>
      <vt:lpstr>DRUŠTVENE DJELATNOSTI </vt:lpstr>
      <vt:lpstr>KOMUNALNA INFRASTRUKTURA (2)</vt:lpstr>
      <vt:lpstr>KOMUNALNA INFRASTRUKTURA</vt:lpstr>
      <vt:lpstr>UNAPREĐENJE </vt:lpstr>
      <vt:lpstr>UNAPREĐENJE STAN</vt:lpstr>
      <vt:lpstr>UNAPREĐENJE STANOVANJA I ZAJ.</vt:lpstr>
      <vt:lpstr>GOSPODARSTVO</vt:lpstr>
      <vt:lpstr>Total</vt:lpstr>
      <vt:lpstr>Grafikon1</vt:lpstr>
      <vt:lpstr>'UNAPREĐENJE STANOVANJA I ZAJ.'!__xlnm.Print_Area</vt:lpstr>
      <vt:lpstr>'UNAPREĐENJE STANOVANJA I ZAJ.'!__xlnm.Print_Titles</vt:lpstr>
      <vt:lpstr>GOSPODARSTVO!Ispis_naslova</vt:lpstr>
      <vt:lpstr>'KOMUNALNA INFRASTRUKTURA'!Ispis_naslova</vt:lpstr>
      <vt:lpstr>'KOMUNALNA INFRASTRUKTURA (2)'!Ispis_naslova</vt:lpstr>
      <vt:lpstr>Total!Ispis_naslova</vt:lpstr>
      <vt:lpstr>'UNAPREĐENJE '!Ispis_naslova</vt:lpstr>
      <vt:lpstr>'UNAPREĐENJE STAN'!Ispis_naslova</vt:lpstr>
      <vt:lpstr>'UNAPREĐENJE STANOVANJA I ZAJ.'!Ispis_naslova</vt:lpstr>
      <vt:lpstr>'ZAŠTITA DOBARA I STANOVNIŠTVA '!Ispis_naslova</vt:lpstr>
      <vt:lpstr>'DRUŠTVENE DJELATNOSTI '!Podrucje_ispisa</vt:lpstr>
      <vt:lpstr>GOSPODARSTVO!Podrucje_ispisa</vt:lpstr>
      <vt:lpstr>'JUO I OPĆINSKA TIJELA'!Podrucje_ispisa</vt:lpstr>
      <vt:lpstr>'KOMUNALNA INFRASTRUKTURA'!Podrucje_ispisa</vt:lpstr>
      <vt:lpstr>'KOMUNALNA INFRASTRUKTURA (2)'!Podrucje_ispisa</vt:lpstr>
      <vt:lpstr>Total!Podrucje_ispisa</vt:lpstr>
      <vt:lpstr>'UNAPREĐENJE '!Podrucje_ispisa</vt:lpstr>
      <vt:lpstr>'UNAPREĐENJE STAN'!Podrucje_ispisa</vt:lpstr>
      <vt:lpstr>'UNAPREĐENJE STANOVANJA I ZAJ.'!Podrucje_ispisa</vt:lpstr>
      <vt:lpstr>'ZAŠTITA DOBARA I STANOVNIŠTVA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gmedved</dc:creator>
  <cp:lastModifiedBy>User 1</cp:lastModifiedBy>
  <cp:lastPrinted>2017-10-19T12:58:19Z</cp:lastPrinted>
  <dcterms:created xsi:type="dcterms:W3CDTF">2004-11-17T11:00:33Z</dcterms:created>
  <dcterms:modified xsi:type="dcterms:W3CDTF">2017-10-23T13:59:16Z</dcterms:modified>
</cp:coreProperties>
</file>