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2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<sst xmlns="http://schemas.openxmlformats.org/spreadsheetml/2006/main" count="3662" uniqueCount="2965">
  <si>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</si>
  <si>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</si>
  <si>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</si>
  <si>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</si>
  <si>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</si>
  <si>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</si>
  <si>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</si>
  <si>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</si>
  <si>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</si>
  <si>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</si>
  <si>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</si>
  <si>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</si>
  <si>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</si>
  <si>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</si>
  <si>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</si>
  <si>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</si>
  <si>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</si>
  <si>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</si>
  <si>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</si>
  <si>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</si>
  <si>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</si>
  <si>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</si>
  <si>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</si>
  <si>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</si>
  <si>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</si>
  <si>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</si>
  <si>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</si>
  <si>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</si>
  <si>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</si>
  <si>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</si>
  <si>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</si>
  <si>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</si>
  <si>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</si>
  <si>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</si>
  <si>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</si>
  <si>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</si>
  <si>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</si>
  <si>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</si>
  <si>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</si>
  <si>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</si>
  <si>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</si>
  <si>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</si>
  <si>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</si>
  <si>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</si>
  <si>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</si>
  <si>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</si>
  <si>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</si>
  <si>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</si>
  <si>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</si>
  <si>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</si>
  <si>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</si>
  <si>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</si>
  <si>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</si>
  <si>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</si>
  <si>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</si>
  <si>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</si>
  <si>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</si>
  <si>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</si>
  <si>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</si>
  <si>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</si>
  <si>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</si>
  <si>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</si>
  <si>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</si>
  <si>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</si>
  <si>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</si>
  <si>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</si>
  <si>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</si>
  <si>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</si>
  <si>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</si>
  <si>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</si>
  <si>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</si>
  <si>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</si>
  <si>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</si>
  <si>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</si>
  <si>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</si>
  <si>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</si>
  <si>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</si>
  <si>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</si>
  <si>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</si>
  <si>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</si>
  <si>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</si>
  <si>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</si>
  <si>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</si>
  <si>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</si>
  <si>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</si>
  <si>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</si>
  <si>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</si>
  <si>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</si>
  <si>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</si>
  <si>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</si>
  <si>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</si>
  <si>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</si>
  <si>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</si>
  <si>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</si>
  <si>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</si>
  <si>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</si>
  <si>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</si>
  <si>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</si>
  <si>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</si>
  <si>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</si>
  <si>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</si>
  <si>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</si>
  <si>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</si>
  <si>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</si>
  <si>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</si>
  <si>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</si>
  <si>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</si>
  <si>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</si>
  <si>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</si>
  <si>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</si>
  <si>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</si>
  <si>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</si>
  <si>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</si>
  <si>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</si>
  <si>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</si>
  <si>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</si>
  <si>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</si>
  <si>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</si>
  <si>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</si>
  <si>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</si>
  <si>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</si>
  <si>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</si>
  <si>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</si>
  <si>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</si>
  <si>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</si>
  <si>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</si>
  <si>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</si>
  <si>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</si>
  <si>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</si>
  <si>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</si>
  <si>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</si>
  <si>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</si>
  <si>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</si>
  <si>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</si>
  <si>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</si>
  <si>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</si>
  <si>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</si>
  <si>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</si>
  <si>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</si>
  <si>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</si>
  <si>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</si>
  <si>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</si>
  <si>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</si>
  <si>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</si>
  <si>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</si>
  <si>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</si>
  <si>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</si>
  <si>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</si>
  <si>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</si>
  <si>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</si>
  <si>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</si>
  <si>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</si>
  <si>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</si>
  <si>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</si>
  <si>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</si>
  <si>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</si>
  <si>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</si>
  <si>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</si>
  <si>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</si>
  <si>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</si>
  <si>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</si>
  <si>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</si>
  <si>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</si>
  <si>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</si>
  <si>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</si>
  <si>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</si>
  <si>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</si>
  <si>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</si>
  <si>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</si>
  <si>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</si>
  <si>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</si>
  <si>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</si>
  <si>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</si>
  <si>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</si>
  <si>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</si>
  <si>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</si>
  <si>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</si>
  <si>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</si>
  <si>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</si>
  <si>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</si>
  <si>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</si>
  <si>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</si>
  <si>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</si>
  <si>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</si>
  <si>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</si>
  <si>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</si>
  <si>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</si>
  <si>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</si>
  <si>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</si>
  <si>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</si>
  <si>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</si>
  <si>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</si>
  <si>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</si>
  <si>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</si>
  <si>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</si>
  <si>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</si>
  <si>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</si>
  <si>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</si>
  <si>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</si>
  <si>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</si>
  <si>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</si>
  <si>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</si>
  <si>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</si>
  <si>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</si>
  <si>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</si>
  <si>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</si>
  <si>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</si>
  <si>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</si>
  <si>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</si>
  <si>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</si>
  <si>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</si>
  <si>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</si>
  <si>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</si>
  <si>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</si>
  <si>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</si>
  <si>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</si>
  <si>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</si>
  <si>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</si>
  <si>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</si>
  <si>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</si>
  <si>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</si>
  <si>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</si>
  <si>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</si>
  <si>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</si>
  <si>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</si>
  <si>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</si>
  <si>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</si>
  <si>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</si>
  <si>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</si>
  <si>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</si>
  <si>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</si>
  <si>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</si>
  <si>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</si>
  <si>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</si>
  <si>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</si>
  <si>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</si>
  <si>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</si>
  <si>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</si>
  <si>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</si>
  <si>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</si>
  <si>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</si>
  <si>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</si>
  <si>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</si>
  <si>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</si>
  <si>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</si>
  <si>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</si>
  <si>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</si>
  <si>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</si>
  <si>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</si>
  <si>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</si>
  <si>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</si>
  <si>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</si>
  <si>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</si>
  <si>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</si>
  <si>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</si>
  <si>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</si>
  <si>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</si>
  <si>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</si>
  <si>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</si>
  <si>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</si>
  <si>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</si>
  <si>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</si>
  <si>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</si>
  <si>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</si>
  <si>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</si>
  <si>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</si>
  <si>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</si>
  <si>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</si>
  <si>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</si>
  <si>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</si>
  <si>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</si>
  <si>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</si>
  <si>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</si>
  <si>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</si>
  <si>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</si>
  <si>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</si>
  <si>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</si>
  <si>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</si>
  <si>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</si>
  <si>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</si>
  <si>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</si>
  <si>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</si>
  <si>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</si>
  <si>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</si>
  <si>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</si>
  <si>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</si>
  <si>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</si>
  <si>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</si>
  <si>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</si>
  <si>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</si>
  <si>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</si>
  <si>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</si>
  <si>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</si>
  <si>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</si>
  <si>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</si>
  <si>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</si>
  <si>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</si>
  <si>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</si>
  <si>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</si>
  <si>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</si>
  <si>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</si>
  <si>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</si>
  <si>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</si>
  <si>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</si>
  <si>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</si>
  <si>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</si>
  <si>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</si>
  <si>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</si>
  <si>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</si>
  <si>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</si>
  <si>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</si>
  <si>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</si>
  <si>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</si>
  <si>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</si>
  <si>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</si>
  <si>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</si>
  <si>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</si>
  <si>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</si>
  <si>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</si>
  <si>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</si>
  <si>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</si>
  <si>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</si>
  <si>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</si>
  <si>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</si>
  <si>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</si>
  <si>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</si>
  <si>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</si>
  <si>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</si>
  <si>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</si>
  <si>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</si>
  <si>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</si>
  <si>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</si>
  <si>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</si>
  <si>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</si>
  <si>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</si>
  <si>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</si>
  <si>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</si>
  <si>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</si>
  <si>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</si>
  <si>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</si>
  <si>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</si>
  <si>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</si>
  <si>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</si>
  <si>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</si>
  <si>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</si>
  <si>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</si>
  <si>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</si>
  <si>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</si>
  <si>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</si>
  <si>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</si>
  <si>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</si>
  <si>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</si>
  <si>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</si>
  <si>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</si>
  <si>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</si>
  <si>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</si>
  <si>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</si>
  <si>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</si>
  <si>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</si>
  <si>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</si>
  <si>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</si>
  <si>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</si>
  <si>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</si>
  <si>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</si>
  <si>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</si>
  <si>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</si>
  <si>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</si>
  <si>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</si>
  <si>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</si>
  <si>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</si>
  <si>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</si>
  <si>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</si>
  <si>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</si>
  <si>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</si>
  <si>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</si>
  <si>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</si>
  <si>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</si>
  <si>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</si>
  <si>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</si>
  <si>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</si>
  <si>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</si>
  <si>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</si>
  <si>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</si>
  <si>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</si>
  <si>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</si>
  <si>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</si>
  <si>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</si>
  <si>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</si>
  <si>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</si>
  <si>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</si>
  <si>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</si>
  <si>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</si>
  <si>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</si>
  <si>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</si>
  <si>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</si>
  <si>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</si>
  <si>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</si>
  <si>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</si>
  <si>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</si>
  <si>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</si>
  <si>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</si>
  <si>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</si>
  <si>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</si>
  <si>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</si>
  <si>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</si>
  <si>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</si>
  <si>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</si>
  <si>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</si>
  <si>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</si>
  <si>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</si>
  <si>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</si>
  <si>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</si>
  <si>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</si>
  <si>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</si>
  <si>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</si>
  <si>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</si>
  <si>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</si>
  <si>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</si>
  <si>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</si>
  <si>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</si>
  <si>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</si>
  <si>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</si>
  <si>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</si>
  <si>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</si>
  <si>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</si>
  <si>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</si>
  <si>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</si>
  <si>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</si>
  <si>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</si>
  <si>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</si>
  <si>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</si>
  <si>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</si>
  <si>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</si>
  <si>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</si>
  <si>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</si>
  <si>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</si>
  <si>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</si>
  <si>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</si>
  <si>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</si>
  <si>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</si>
  <si>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</si>
  <si>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</si>
  <si>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</si>
  <si>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</si>
  <si>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</si>
  <si>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</si>
  <si>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</si>
  <si>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</si>
  <si>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</si>
  <si>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</si>
  <si>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</si>
  <si>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</si>
  <si>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</si>
  <si>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</si>
  <si>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</si>
  <si>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</si>
  <si>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</si>
  <si>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</si>
  <si>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</si>
  <si>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</si>
  <si>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</si>
  <si>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</si>
  <si>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</si>
  <si>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</si>
  <si>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</si>
  <si>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</si>
  <si>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</si>
  <si>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</si>
  <si>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</si>
  <si>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</si>
  <si>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</si>
  <si>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</si>
  <si>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</si>
  <si>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</si>
  <si>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</si>
  <si>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</si>
  <si>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</si>
  <si>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</si>
  <si>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</si>
  <si>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</si>
  <si>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</si>
  <si>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</si>
  <si>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</si>
  <si>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</si>
  <si>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</si>
  <si>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</si>
  <si>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</si>
  <si>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</si>
  <si>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</si>
  <si>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</si>
  <si>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</si>
  <si>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</si>
  <si>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</si>
  <si>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</si>
  <si>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</si>
  <si>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</si>
  <si>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</si>
  <si>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</si>
  <si>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</si>
  <si>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</si>
  <si>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</si>
  <si>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</si>
  <si>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</si>
  <si>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</si>
  <si>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</si>
  <si>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</si>
  <si>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</si>
  <si>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</si>
  <si>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</si>
  <si>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</si>
  <si>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</si>
  <si>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</si>
  <si>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</si>
  <si>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</si>
  <si>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</si>
  <si>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</si>
  <si>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</si>
  <si>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</si>
  <si>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</si>
  <si>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</si>
  <si>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</si>
  <si>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</si>
  <si>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</si>
  <si>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</si>
  <si>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</si>
  <si>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</si>
  <si>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</si>
  <si>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</si>
  <si>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</si>
  <si>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</si>
  <si>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</si>
  <si>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</si>
  <si>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</si>
  <si>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</si>
  <si>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</si>
  <si>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</si>
  <si>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</si>
  <si>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</si>
  <si>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</si>
  <si>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</si>
  <si>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</si>
  <si>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</si>
  <si>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</si>
  <si>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</si>
  <si>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</si>
  <si>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</si>
  <si>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</si>
  <si>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</si>
  <si>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</si>
  <si>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</si>
  <si>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</si>
  <si>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</si>
  <si>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</si>
  <si>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</si>
  <si>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</si>
  <si>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</si>
  <si>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</si>
  <si>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</si>
  <si>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</si>
  <si>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</si>
  <si>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</si>
  <si>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</si>
  <si>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</si>
  <si>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</si>
  <si>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</si>
  <si>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</si>
  <si>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</si>
  <si>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</si>
  <si>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</si>
  <si>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</si>
  <si>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</si>
  <si>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</si>
  <si>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</si>
  <si>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</si>
  <si>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</si>
  <si>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</si>
  <si>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</si>
  <si>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</si>
  <si>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</si>
  <si>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</si>
  <si>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</si>
  <si>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</si>
  <si>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</si>
  <si>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</si>
  <si>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</si>
  <si>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</si>
  <si>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</si>
  <si>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</si>
  <si>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</si>
  <si>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</si>
  <si>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</si>
  <si>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</si>
  <si>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</si>
  <si>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</si>
  <si>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</si>
  <si>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</si>
  <si>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</si>
  <si>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</si>
  <si>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</si>
  <si>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</si>
  <si>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</si>
  <si>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</si>
  <si>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</si>
  <si>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</si>
  <si>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</si>
  <si>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</si>
  <si>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</si>
  <si>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</si>
  <si>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</si>
  <si>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</si>
  <si>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</si>
  <si>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</si>
  <si>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</si>
  <si>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</si>
  <si>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</si>
  <si>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</si>
  <si>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</si>
  <si>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</si>
  <si>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</si>
  <si>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</si>
  <si>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</si>
  <si>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</si>
  <si>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</si>
  <si>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</si>
  <si>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</si>
  <si>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</si>
  <si>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</si>
  <si>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</si>
  <si>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</si>
  <si>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</si>
  <si>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</si>
  <si>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</si>
  <si>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</si>
  <si>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</si>
  <si>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</si>
  <si>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</si>
  <si>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</si>
  <si>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</si>
  <si>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</si>
  <si>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</si>
  <si>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</si>
  <si>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</si>
  <si>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</si>
  <si>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</si>
  <si>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</si>
  <si>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</si>
  <si>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</si>
  <si>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</si>
  <si>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</si>
  <si>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</si>
  <si>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</si>
  <si>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</si>
  <si>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</si>
  <si>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</si>
  <si>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</si>
  <si>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</si>
  <si>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</si>
  <si>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</si>
  <si>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</si>
  <si>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</si>
  <si>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</si>
  <si>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</si>
  <si>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</si>
  <si>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</si>
  <si>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</si>
  <si>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</si>
  <si>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</si>
  <si>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</si>
  <si>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</si>
  <si>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</si>
  <si>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</si>
  <si>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</si>
  <si>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</si>
  <si>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</si>
  <si>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</si>
  <si>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</si>
  <si>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</si>
  <si>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</si>
  <si>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</si>
  <si>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</si>
  <si>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</si>
  <si>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</si>
  <si>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</si>
  <si>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</si>
  <si>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</si>
  <si>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</si>
  <si>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</si>
  <si>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</si>
  <si>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</si>
  <si>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</si>
  <si>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</si>
  <si>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</si>
  <si>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</si>
  <si>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</si>
  <si>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</si>
  <si>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</si>
  <si>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</si>
  <si>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</si>
  <si>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</si>
  <si>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</si>
  <si>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</si>
  <si>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</si>
  <si>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</si>
  <si>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</si>
  <si>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</si>
  <si>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</si>
  <si>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</si>
  <si>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</si>
  <si>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</si>
  <si>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</si>
  <si>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</si>
  <si>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</si>
  <si>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</si>
  <si>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</si>
  <si>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</si>
  <si>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</si>
  <si>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</si>
  <si>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</si>
  <si>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</si>
  <si>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</si>
  <si>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</si>
  <si>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</si>
  <si>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</si>
  <si>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</si>
  <si>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</si>
  <si>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</si>
  <si>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</si>
  <si>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</si>
  <si>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</si>
  <si>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</si>
  <si>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</si>
  <si>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</si>
  <si>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</si>
  <si>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</si>
  <si>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</si>
  <si>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</si>
  <si>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</si>
  <si>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</si>
  <si>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</si>
  <si>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</si>
  <si>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</si>
  <si>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</si>
  <si>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</si>
  <si>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</si>
  <si>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</si>
  <si>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</si>
  <si>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</si>
  <si>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</si>
  <si>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</si>
  <si>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</si>
  <si>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</si>
  <si>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</si>
  <si>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</si>
  <si>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</si>
  <si>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</si>
  <si>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</si>
  <si>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</si>
  <si>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</si>
  <si>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</si>
  <si>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</si>
  <si>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</si>
  <si>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</si>
  <si>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</si>
  <si>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</si>
  <si>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</si>
  <si>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</si>
  <si>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</si>
  <si>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</si>
  <si>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</si>
  <si>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</si>
  <si>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</si>
  <si>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</si>
  <si>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</si>
  <si>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</si>
  <si>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</si>
  <si>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</si>
  <si>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</si>
  <si>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</si>
  <si>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</si>
  <si>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</si>
  <si>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</si>
  <si>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</si>
  <si>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</si>
  <si>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</si>
  <si>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</si>
  <si>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</si>
  <si>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</si>
  <si>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</si>
  <si>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</si>
  <si>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</si>
  <si>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</si>
  <si>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</si>
  <si>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</si>
  <si>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</si>
  <si>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</si>
  <si>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</si>
  <si>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</si>
  <si>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</si>
  <si>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</si>
  <si>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</si>
  <si>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</si>
  <si>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</si>
  <si>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</si>
  <si>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</si>
  <si>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</si>
  <si>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</si>
  <si>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</si>
  <si>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</si>
  <si>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</si>
  <si>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</si>
  <si>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</si>
  <si>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</si>
  <si>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</si>
  <si>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</si>
  <si>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</si>
  <si>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</si>
  <si>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</si>
  <si>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</si>
  <si>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</si>
  <si>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</si>
  <si>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</si>
  <si>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</si>
  <si>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</si>
  <si>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</si>
  <si>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</si>
  <si>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</si>
  <si>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</si>
  <si>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</si>
  <si>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</si>
  <si>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</si>
  <si>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</si>
  <si>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</si>
  <si>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</si>
  <si>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</si>
  <si>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</si>
  <si>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</si>
  <si>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</si>
  <si>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</si>
  <si>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</si>
  <si>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</si>
  <si>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</si>
  <si>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</si>
  <si>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</si>
  <si>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</si>
  <si>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</si>
  <si>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</si>
  <si>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</si>
  <si>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</si>
  <si>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</si>
  <si>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</si>
  <si>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</si>
  <si>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</si>
  <si>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</si>
  <si>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</si>
  <si>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</si>
  <si>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</si>
  <si>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</si>
  <si>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</si>
  <si>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</si>
  <si>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</si>
  <si>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</si>
  <si>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</si>
  <si>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</si>
  <si>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</si>
  <si>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</si>
  <si>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</si>
  <si>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</si>
  <si>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</si>
  <si>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</si>
  <si>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</si>
  <si>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</si>
  <si>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</si>
  <si>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</si>
  <si>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</si>
  <si>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</si>
  <si>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</si>
  <si>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</si>
  <si>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</si>
  <si>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</si>
  <si>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</si>
  <si>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</si>
  <si>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</si>
  <si>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</si>
  <si>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</si>
  <si>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</si>
  <si>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</si>
  <si>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</si>
  <si>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</si>
  <si>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</si>
  <si>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</si>
  <si>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</si>
  <si>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</si>
  <si>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</si>
  <si>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</si>
  <si>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</si>
  <si>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</si>
  <si>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</si>
  <si>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</si>
  <si>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</si>
  <si>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</si>
  <si>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</si>
  <si>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</si>
  <si>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</si>
  <si>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</si>
  <si>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</si>
  <si>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</si>
  <si>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</si>
  <si>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</si>
  <si>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</si>
  <si>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</si>
  <si>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</si>
  <si>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</si>
  <si>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</si>
  <si>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</si>
  <si>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</si>
  <si>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</si>
  <si>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</si>
  <si>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</si>
  <si>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</si>
  <si>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</si>
  <si>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</si>
  <si>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</si>
  <si>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</si>
  <si>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</si>
  <si>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</si>
  <si>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</si>
  <si>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</si>
  <si>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</si>
  <si>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</si>
  <si>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</si>
  <si>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</si>
  <si>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</si>
  <si>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</si>
  <si>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</si>
  <si>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</si>
  <si>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</si>
  <si>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</si>
  <si>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</si>
  <si>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</si>
  <si>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</si>
  <si>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</si>
  <si>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</si>
  <si>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</si>
  <si>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</si>
  <si>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</si>
  <si>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</si>
  <si>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</si>
  <si>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</si>
  <si>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</si>
  <si>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</si>
  <si>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</si>
  <si>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</si>
  <si>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</si>
  <si>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</si>
  <si>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</si>
  <si>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</si>
  <si>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</si>
  <si>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</si>
  <si>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</si>
  <si>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</si>
  <si>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</si>
  <si>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</si>
  <si>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</si>
  <si>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</si>
  <si>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</si>
  <si>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</si>
  <si>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</si>
  <si>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</si>
  <si>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</si>
  <si>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</si>
  <si>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</si>
  <si>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</si>
  <si>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</si>
  <si>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</si>
  <si>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</si>
  <si>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</si>
  <si>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</si>
  <si>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</si>
  <si>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</si>
  <si>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</si>
  <si>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</si>
  <si>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</si>
  <si>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</si>
  <si>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</si>
  <si>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</si>
  <si>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</si>
  <si>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</si>
  <si>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</si>
  <si>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</si>
  <si>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</si>
  <si>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</si>
  <si>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</si>
  <si>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</si>
  <si>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</si>
  <si>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</si>
  <si>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</si>
  <si>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</si>
  <si>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</si>
  <si>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</si>
  <si>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</si>
  <si>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</si>
  <si>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</si>
  <si>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</si>
  <si>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</si>
  <si>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</si>
  <si>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</si>
  <si>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</si>
  <si>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</si>
  <si>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</si>
  <si>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</si>
  <si>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</si>
  <si>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</si>
  <si>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</si>
  <si>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</si>
  <si>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</si>
  <si>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</si>
  <si>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</si>
  <si>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</si>
  <si>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</si>
  <si>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</si>
  <si>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</si>
  <si>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</si>
  <si>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</si>
  <si>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</si>
  <si>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</si>
  <si>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</si>
  <si>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</si>
  <si>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</si>
  <si>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</si>
  <si>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</si>
  <si>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</si>
  <si>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</si>
  <si>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</si>
  <si>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</si>
  <si>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</si>
  <si>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</si>
  <si>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</si>
  <si>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</si>
  <si>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</si>
  <si>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</si>
  <si>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</si>
  <si>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</si>
  <si>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</si>
  <si>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</si>
  <si>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</si>
  <si>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</si>
  <si>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</si>
  <si>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</si>
  <si>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</si>
  <si>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</si>
  <si>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</si>
  <si>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</si>
  <si>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</si>
  <si>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</si>
  <si>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</si>
  <si>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</si>
  <si>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</si>
  <si>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</si>
  <si>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</si>
  <si>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</si>
  <si>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</si>
  <si>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</si>
  <si>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</si>
  <si>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</si>
  <si>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</si>
  <si>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</si>
  <si>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</si>
  <si>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</si>
  <si>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</si>
  <si>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</si>
  <si>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</si>
  <si>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</si>
  <si>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</si>
  <si>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</si>
  <si>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</si>
  <si>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</si>
  <si>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</si>
  <si>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</si>
  <si>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</si>
  <si>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</si>
  <si>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</si>
  <si>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</si>
  <si>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</si>
  <si>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</si>
  <si>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</si>
  <si>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</si>
  <si>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</si>
  <si>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</si>
  <si>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</si>
  <si>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</si>
  <si>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</si>
  <si>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</si>
  <si>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</si>
  <si>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</si>
  <si>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</si>
  <si>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</si>
  <si>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</si>
  <si>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</si>
  <si>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</si>
  <si>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</si>
  <si>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</si>
  <si>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</si>
  <si>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</si>
  <si>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</si>
  <si>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</si>
  <si>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</si>
  <si>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</si>
  <si>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</si>
  <si>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</si>
  <si>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</si>
  <si>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</si>
  <si>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</si>
  <si>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</si>
  <si>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</si>
  <si>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</si>
  <si>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</si>
  <si>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</si>
  <si>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</si>
  <si>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</si>
  <si>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</si>
  <si>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</si>
  <si>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</si>
  <si>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</si>
  <si>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</si>
  <si>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</si>
  <si>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</si>
  <si>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</si>
  <si>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</si>
  <si>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</si>
  <si>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</si>
  <si>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</si>
  <si>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</si>
  <si>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</si>
  <si>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</si>
  <si>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</si>
  <si>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</si>
  <si>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</si>
  <si>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</si>
  <si>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</si>
  <si>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</si>
  <si>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</si>
  <si>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</si>
  <si>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</si>
  <si>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</si>
  <si>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</si>
  <si>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</si>
  <si>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</si>
  <si>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</si>
  <si>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</si>
  <si>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</si>
  <si>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</si>
  <si>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</si>
  <si>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</si>
  <si>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</si>
  <si>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</si>
  <si>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</si>
  <si>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</si>
  <si>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</si>
  <si>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</si>
  <si>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</si>
  <si>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</si>
  <si>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</si>
  <si>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</si>
  <si>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</si>
  <si>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</si>
  <si>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</si>
  <si>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</si>
  <si>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</si>
  <si>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</si>
  <si>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</si>
  <si>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</si>
  <si>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</si>
  <si>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</si>
  <si>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</si>
  <si>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</si>
  <si>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</si>
  <si>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</si>
  <si>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</si>
  <si>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</si>
  <si>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</si>
  <si>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</si>
  <si>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</si>
  <si>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</si>
  <si>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</si>
  <si>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</si>
  <si>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</si>
  <si>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</si>
  <si>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</si>
  <si>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</si>
  <si>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</si>
  <si>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</si>
  <si>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</si>
  <si>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</si>
  <si>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</si>
  <si>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</si>
  <si>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</si>
  <si>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</si>
  <si>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</si>
  <si>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</si>
  <si>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</si>
  <si>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</si>
  <si>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</si>
  <si>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</si>
  <si>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</si>
  <si>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</si>
  <si>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</si>
  <si>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</si>
  <si>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</si>
  <si>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</si>
  <si>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</si>
  <si>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</si>
  <si>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</si>
  <si>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</si>
  <si>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</si>
  <si>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</si>
  <si>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</si>
  <si>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</si>
  <si>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</si>
  <si>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</si>
  <si>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</si>
  <si>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</si>
  <si>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</si>
  <si>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</si>
  <si>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</si>
  <si>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</si>
  <si>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</si>
  <si>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</si>
  <si>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</si>
  <si>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</si>
  <si>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</si>
  <si>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</si>
  <si>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</si>
  <si>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</si>
  <si>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</si>
  <si>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</si>
  <si>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</si>
  <si>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</si>
  <si>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</si>
  <si>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</si>
  <si>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</si>
  <si>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</si>
  <si>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</si>
  <si>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</si>
  <si>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</si>
  <si>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</si>
  <si>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</si>
  <si>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</si>
  <si>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</si>
  <si>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</si>
  <si>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</si>
  <si>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</si>
  <si>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</si>
  <si>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</si>
  <si>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</si>
  <si>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</si>
  <si>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</si>
  <si>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</si>
  <si>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</si>
  <si>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</si>
  <si>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</si>
  <si>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</si>
  <si>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</si>
  <si>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</si>
  <si>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</si>
  <si>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</si>
  <si>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</si>
  <si>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</si>
  <si>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</si>
  <si>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</si>
  <si>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</si>
  <si>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</si>
  <si>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</si>
  <si>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</si>
  <si>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</si>
  <si>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</si>
  <si>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</si>
  <si>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</si>
  <si>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</si>
  <si>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</si>
  <si>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</si>
  <si>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</si>
  <si>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</si>
  <si>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</si>
  <si>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</si>
  <si>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</si>
  <si>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</si>
  <si>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</si>
  <si>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</si>
  <si>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</si>
  <si>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</si>
  <si>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</si>
  <si>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</si>
  <si>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</si>
  <si>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</si>
  <si>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</si>
  <si>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</si>
  <si>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</si>
  <si>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</si>
  <si>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</si>
  <si>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</si>
  <si>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</si>
  <si>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</si>
  <si>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</si>
  <si>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</si>
  <si>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</si>
  <si>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</si>
  <si>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</si>
  <si>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</si>
  <si>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</si>
  <si>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</si>
  <si>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</si>
  <si>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</si>
  <si>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</si>
  <si>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</si>
  <si>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</si>
  <si>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</si>
  <si>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</si>
  <si>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</si>
  <si>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</si>
  <si>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</si>
  <si>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</si>
  <si>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</si>
  <si>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</si>
  <si>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</si>
  <si>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</si>
  <si>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</si>
  <si>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</si>
  <si>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</si>
  <si>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</si>
  <si>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</si>
  <si>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</si>
  <si>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</si>
  <si>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</si>
  <si>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</si>
  <si>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</si>
  <si>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</si>
  <si>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</si>
  <si>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</si>
  <si>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</si>
  <si>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</si>
  <si>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</si>
  <si>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</si>
  <si>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</si>
  <si>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</si>
  <si>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</si>
  <si>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</si>
  <si>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</si>
  <si>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</si>
  <si>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</si>
  <si>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</si>
  <si>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</si>
  <si>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</si>
  <si>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</si>
  <si>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</si>
  <si>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</si>
  <si>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</si>
  <si>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</si>
  <si>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</si>
  <si>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</si>
  <si>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</si>
  <si>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</si>
  <si>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</si>
  <si>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</si>
  <si>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</si>
  <si>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</si>
  <si>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</si>
  <si>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</si>
  <si>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</si>
  <si>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</si>
  <si>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</si>
  <si>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</si>
  <si>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</si>
  <si>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</si>
  <si>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</si>
  <si>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</si>
  <si>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</si>
  <si>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</si>
  <si>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</si>
  <si>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</si>
  <si>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</si>
  <si>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</si>
  <si>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</si>
  <si>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</si>
  <si>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</si>
  <si>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</si>
  <si>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</si>
  <si>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</si>
  <si>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</si>
  <si>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</si>
  <si>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</si>
  <si>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</si>
  <si>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</si>
  <si>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</si>
  <si>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</si>
  <si>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</si>
  <si>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</si>
  <si>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</si>
  <si>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</si>
  <si>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</si>
  <si>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</si>
  <si>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</si>
  <si>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</si>
  <si>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</si>
  <si>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</si>
  <si>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</si>
  <si>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</si>
  <si>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</si>
  <si>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</si>
  <si>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</si>
  <si>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</si>
  <si>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</si>
  <si>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</si>
  <si>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</si>
  <si>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</si>
  <si>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</si>
  <si>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</si>
  <si>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</si>
  <si>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</si>
  <si>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</si>
  <si>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</si>
  <si>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</si>
  <si>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</si>
  <si>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</si>
  <si>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</si>
  <si>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</si>
  <si>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</si>
  <si>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</si>
  <si>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</si>
  <si>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</si>
  <si>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</si>
  <si>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</si>
  <si>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</si>
  <si>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</si>
  <si>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</si>
  <si>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</si>
  <si>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</si>
  <si>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</si>
  <si>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</si>
  <si>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</si>
  <si>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</si>
  <si>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</si>
  <si>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</si>
  <si>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</si>
  <si>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</si>
  <si>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</si>
  <si>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</si>
  <si>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</si>
  <si>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</si>
  <si>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</si>
  <si>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</si>
  <si>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</si>
  <si>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</si>
  <si>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</si>
  <si>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</si>
  <si>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</si>
  <si>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</si>
  <si>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</si>
  <si>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</si>
  <si>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</si>
  <si>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</si>
  <si>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</si>
  <si>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</si>
  <si>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</si>
  <si>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</si>
  <si>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</si>
  <si>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</si>
  <si>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</si>
  <si>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</si>
  <si>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</si>
  <si>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</si>
  <si>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</si>
  <si>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</si>
  <si>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</si>
  <si>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</si>
  <si>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</si>
  <si>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</si>
  <si>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</si>
  <si>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</si>
  <si>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</si>
  <si>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</si>
  <si>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</si>
  <si>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</si>
  <si>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</si>
  <si>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</si>
  <si>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</si>
  <si>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</si>
  <si>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</si>
  <si>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</si>
  <si>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</si>
  <si>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</si>
  <si>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</si>
  <si>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</si>
  <si>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</si>
  <si>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</si>
  <si>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</si>
  <si>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</si>
  <si>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</si>
  <si>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</si>
  <si>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</si>
  <si>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</si>
  <si>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</si>
  <si>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</si>
  <si>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</si>
  <si>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</si>
  <si>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</si>
  <si>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</si>
  <si>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</si>
  <si>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</si>
  <si>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</si>
  <si>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</si>
  <si>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</si>
  <si>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</si>
  <si>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</si>
  <si>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</si>
  <si>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</si>
  <si>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</si>
  <si>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</si>
  <si>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</si>
  <si>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</si>
  <si>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</si>
  <si>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</si>
  <si>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</si>
  <si>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</si>
  <si>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</si>
  <si>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</si>
  <si>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</si>
  <si>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</si>
  <si>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</si>
  <si>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</si>
  <si>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</si>
  <si>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</si>
  <si>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</si>
  <si>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</si>
  <si>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</si>
  <si>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</si>
  <si>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</si>
  <si>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</si>
  <si>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</si>
  <si>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</si>
  <si>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</si>
  <si>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</si>
  <si>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</si>
  <si>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</si>
  <si>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</si>
  <si>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</si>
  <si>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</si>
  <si>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</si>
  <si>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</si>
  <si>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</si>
  <si>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</si>
  <si>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</si>
  <si>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</si>
  <si>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</si>
  <si>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</si>
  <si>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</si>
  <si>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</si>
  <si>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</si>
  <si>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</si>
  <si>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</si>
  <si>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</si>
  <si>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</si>
  <si>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</si>
  <si>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</si>
  <si>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</si>
  <si>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</si>
  <si>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</si>
  <si>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</si>
  <si>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</si>
  <si>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</si>
  <si>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</si>
  <si>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</si>
  <si>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</si>
  <si>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</si>
  <si>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</si>
  <si>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</si>
  <si>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</si>
  <si>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</si>
  <si>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</si>
  <si>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</si>
  <si>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</si>
  <si>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</si>
  <si>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</si>
  <si>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</si>
  <si>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</si>
  <si>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</si>
  <si>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</si>
  <si>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</si>
  <si>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</si>
  <si>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</si>
  <si>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</si>
  <si>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</si>
  <si>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</si>
  <si>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</si>
  <si>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</si>
  <si>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</si>
  <si>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</si>
  <si>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</si>
  <si>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</si>
  <si>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</si>
  <si>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</si>
  <si>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</si>
  <si>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</si>
  <si>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</si>
  <si>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</si>
  <si>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</si>
  <si>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</si>
  <si>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</si>
  <si>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</si>
  <si>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</si>
  <si>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</si>
  <si>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</si>
  <si>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</si>
  <si>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</si>
  <si>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</si>
  <si>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</si>
  <si>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</si>
  <si>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</si>
  <si>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</si>
  <si>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</si>
  <si>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</si>
  <si>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</si>
  <si>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</si>
  <si>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</si>
  <si>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</si>
  <si>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</si>
  <si>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</si>
  <si>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</si>
  <si>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</si>
  <si>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</si>
  <si>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</si>
  <si>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</si>
  <si>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</si>
  <si>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</si>
  <si>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</si>
  <si>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</si>
  <si>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</si>
  <si>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</si>
  <si>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</si>
  <si>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</si>
  <si>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</si>
  <si>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</si>
  <si>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</si>
  <si>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</si>
  <si>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</si>
  <si>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</si>
  <si>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</si>
  <si>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</si>
  <si>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</si>
  <si>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</si>
  <si>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</si>
  <si>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</si>
  <si>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</si>
  <si>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</si>
  <si>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</si>
  <si>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</si>
  <si>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</si>
  <si>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</si>
  <si>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</si>
  <si>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</si>
  <si>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</si>
  <si>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</si>
  <si>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</si>
  <si>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</si>
  <si>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</si>
  <si>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</si>
  <si>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</si>
  <si>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</si>
  <si>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</si>
  <si>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</si>
  <si>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</si>
  <si>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</si>
  <si>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</si>
  <si>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</si>
  <si>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</si>
  <si>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</si>
  <si>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</si>
  <si>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</si>
  <si>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</si>
  <si>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</si>
  <si>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</si>
  <si>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</si>
  <si>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</si>
  <si>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</si>
  <si>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</si>
  <si>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</si>
  <si>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</si>
  <si>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</si>
  <si>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</si>
  <si>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</si>
  <si>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</si>
  <si>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</si>
  <si>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</si>
  <si>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</si>
  <si>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</si>
  <si>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</si>
  <si>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</si>
  <si>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</si>
  <si>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</si>
  <si>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</si>
  <si>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</si>
  <si>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</si>
  <si>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</si>
  <si>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</si>
  <si>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</si>
  <si>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</si>
  <si>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</si>
  <si>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</si>
  <si>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</si>
  <si>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</si>
  <si>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</si>
  <si>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</si>
  <si>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</si>
  <si>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</si>
  <si>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</si>
  <si>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</si>
  <si>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</si>
  <si>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</si>
  <si>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</si>
  <si>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</si>
  <si>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</si>
  <si>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</si>
  <si>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</si>
  <si>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</si>
  <si>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</si>
  <si>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</si>
  <si>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</si>
  <si>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</si>
  <si>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</si>
  <si>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</si>
  <si>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</si>
  <si>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</si>
  <si>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</si>
  <si>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</si>
  <si>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</si>
  <si>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</si>
  <si>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</si>
  <si>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</si>
  <si>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</si>
  <si>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</si>
  <si>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</si>
  <si>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</si>
  <si>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</si>
  <si>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</si>
  <si>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</si>
  <si>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</si>
  <si>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</si>
  <si>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</si>
  <si>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</si>
  <si>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</si>
  <si>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</si>
  <si>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</si>
  <si>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</si>
  <si>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</si>
  <si>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</si>
  <si>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</si>
  <si>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</si>
  <si>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</si>
  <si>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</si>
  <si>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</si>
  <si>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</si>
  <si>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</si>
  <si>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</si>
  <si>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</si>
  <si>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</si>
  <si>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</si>
  <si>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</si>
  <si>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</si>
  <si>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</si>
  <si>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</si>
  <si>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</si>
  <si>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</si>
  <si>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</si>
  <si>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</si>
  <si>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</si>
  <si>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</si>
  <si>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</si>
  <si>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</si>
  <si>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</si>
  <si>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</si>
  <si>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</si>
  <si>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</si>
  <si>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</si>
  <si>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</si>
  <si>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</si>
  <si>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</si>
  <si>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</si>
  <si>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</si>
  <si>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</si>
  <si>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</si>
  <si>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</si>
  <si>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</si>
  <si>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</si>
  <si>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</si>
  <si>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</si>
  <si>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</si>
  <si>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</si>
  <si>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</si>
  <si>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</si>
  <si>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</si>
  <si>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</si>
  <si>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</si>
  <si>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</si>
  <si>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</si>
  <si>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</si>
  <si>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</si>
  <si>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</si>
  <si>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</si>
  <si>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</si>
  <si>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</si>
  <si>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</si>
  <si>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</si>
  <si>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</si>
  <si>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</si>
  <si>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</si>
  <si>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</si>
  <si>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</si>
  <si>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</si>
  <si>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</si>
  <si>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</si>
  <si>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</si>
  <si>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</si>
  <si>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</si>
  <si>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</si>
  <si>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</si>
  <si>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</si>
  <si>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</si>
  <si>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</si>
  <si>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</si>
  <si>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</si>
  <si>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</si>
  <si>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</si>
  <si>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</si>
  <si>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</si>
  <si>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</si>
  <si>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</si>
  <si>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</si>
  <si>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</si>
  <si>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</si>
  <si>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</si>
  <si>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</si>
  <si>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</si>
  <si>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</si>
  <si>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</si>
  <si>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</si>
  <si>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</si>
  <si>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</si>
  <si>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</si>
  <si>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</si>
  <si>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</si>
  <si>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</si>
  <si>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</si>
  <si>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</si>
  <si>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</si>
  <si>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</si>
  <si>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</si>
  <si>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</si>
  <si>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</si>
  <si>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</si>
  <si>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</si>
  <si>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</si>
  <si>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</si>
  <si>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</si>
  <si>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</si>
  <si>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</si>
  <si>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</si>
  <si>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</si>
  <si>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</si>
  <si>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</si>
  <si>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</si>
  <si>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</si>
  <si>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</si>
  <si>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</si>
  <si>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</si>
  <si>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</si>
  <si>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</si>
  <si>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</si>
  <si>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</si>
  <si>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</si>
  <si>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</si>
  <si>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</si>
  <si>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</si>
  <si>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</si>
  <si>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</si>
  <si>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</si>
  <si>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</si>
  <si>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</si>
  <si>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</si>
  <si>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</si>
  <si>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</si>
  <si>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</si>
  <si>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</si>
  <si>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</si>
  <si>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</si>
  <si>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</si>
  <si>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</si>
  <si>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</si>
  <si>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</si>
  <si>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</si>
  <si>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</si>
  <si>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</si>
  <si>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</si>
  <si>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</si>
  <si>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</si>
  <si>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</si>
  <si>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</si>
  <si>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</si>
  <si>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</si>
  <si>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</si>
  <si>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</si>
  <si>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</si>
  <si>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</si>
  <si>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</si>
  <si>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</si>
  <si>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</si>
  <si>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</si>
  <si>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</si>
  <si>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</si>
  <si>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</si>
  <si>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</si>
  <si>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</si>
  <si>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</si>
  <si>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</si>
  <si>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</si>
  <si>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</si>
  <si>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</si>
  <si>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</si>
  <si>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</si>
  <si>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</si>
  <si>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</si>
  <si>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</si>
  <si>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</si>
  <si>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</si>
  <si>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</si>
  <si>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</si>
  <si>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</si>
  <si>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</si>
  <si>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</si>
  <si>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</si>
  <si>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</si>
  <si>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</si>
  <si>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</si>
  <si>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</si>
  <si>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</si>
  <si>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</si>
  <si>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</si>
  <si>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</si>
  <si>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</si>
  <si>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</si>
  <si>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</si>
  <si>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</si>
  <si>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</si>
  <si>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</si>
  <si>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</si>
  <si>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</si>
  <si>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</si>
  <si>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</si>
  <si>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</si>
  <si>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</si>
  <si>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</si>
  <si>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</si>
  <si>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</si>
  <si>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</si>
  <si>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</si>
  <si>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</si>
  <si>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</si>
  <si>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</si>
  <si>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</si>
  <si>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</si>
  <si>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</si>
  <si>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</si>
  <si>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</si>
  <si>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</si>
  <si>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</si>
  <si>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</si>
  <si>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</si>
  <si>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</si>
  <si>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</si>
  <si>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</si>
  <si>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</si>
  <si>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</si>
  <si>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</si>
  <si>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</si>
  <si>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</si>
  <si>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</si>
  <si>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</si>
  <si>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</si>
  <si>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</si>
  <si>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</si>
  <si>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</si>
  <si>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</si>
  <si>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</si>
  <si>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</si>
  <si>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</si>
  <si>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</si>
  <si>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</si>
  <si>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</si>
  <si>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</si>
  <si>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</si>
  <si>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</si>
  <si>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</si>
  <si>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</si>
  <si>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</si>
  <si>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</si>
  <si>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</si>
  <si>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</si>
  <si>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</si>
  <si>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</si>
  <si>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</si>
  <si>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</si>
  <si>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</si>
  <si>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</si>
  <si>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</si>
  <si>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</si>
  <si>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</si>
  <si>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</si>
  <si>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</si>
  <si>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</si>
  <si>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</si>
  <si>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</si>
  <si>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</si>
  <si>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</si>
  <si>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</si>
  <si>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</si>
  <si>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</si>
  <si>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</si>
  <si>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</si>
  <si>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</si>
  <si>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</si>
  <si>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</si>
  <si>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</si>
  <si>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</si>
  <si>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</si>
  <si>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</si>
  <si>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</si>
  <si>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</si>
  <si>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</si>
  <si>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</si>
  <si>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</si>
  <si>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</si>
  <si>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</si>
  <si>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</si>
  <si>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</si>
  <si>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</si>
  <si>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</si>
  <si>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</si>
  <si>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</si>
  <si>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</si>
  <si>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</si>
  <si>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</si>
  <si>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</si>
  <si>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</si>
  <si>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</si>
  <si>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</si>
  <si>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</si>
  <si>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</si>
  <si>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</si>
  <si>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</si>
  <si>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</si>
  <si>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</si>
  <si>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</si>
  <si>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</si>
  <si>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</si>
  <si>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</si>
  <si>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</si>
  <si>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</si>
  <si>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</si>
  <si>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</si>
  <si>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</si>
  <si>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</si>
  <si>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</si>
  <si>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</si>
  <si>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</si>
  <si>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</si>
  <si>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</si>
  <si>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</si>
  <si>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</si>
  <si>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</si>
  <si>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</si>
  <si>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</si>
  <si>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</si>
  <si>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</si>
  <si>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</si>
  <si>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</si>
  <si>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</si>
  <si>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</si>
  <si>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</si>
  <si>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</si>
  <si>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</si>
  <si>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</si>
  <si>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</si>
  <si>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</si>
  <si>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</si>
  <si>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</si>
  <si>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</si>
  <si>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</si>
  <si>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</si>
  <si>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</si>
  <si>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</si>
  <si>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</si>
  <si>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</si>
  <si>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</si>
  <si>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</si>
  <si>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</si>
  <si>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</si>
  <si>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</si>
  <si>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</si>
  <si>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</si>
  <si>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</si>
  <si>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</si>
  <si>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</si>
  <si>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</si>
  <si>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</si>
  <si>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</si>
  <si>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</si>
  <si>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</si>
  <si>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</si>
  <si>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</si>
  <si>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</si>
  <si>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</si>
  <si>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</si>
  <si>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</si>
  <si>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</si>
  <si>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</si>
  <si>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</si>
  <si>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</si>
  <si>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</si>
  <si>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</si>
  <si>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</si>
  <si>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</si>
  <si>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</si>
  <si>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</si>
  <si>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</si>
  <si>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</si>
  <si>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</si>
  <si>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</si>
  <si>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</si>
  <si>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</si>
  <si>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</si>
  <si>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</si>
  <si>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</si>
  <si>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</si>
  <si>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</si>
  <si>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</si>
  <si>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</si>
  <si>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</si>
  <si>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</si>
  <si>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</si>
  <si>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</si>
  <si>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</si>
  <si>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</si>
  <si>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</si>
  <si>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</si>
  <si>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</si>
  <si>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</si>
  <si>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</si>
  <si>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</si>
  <si>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</si>
  <si>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</si>
  <si>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</si>
  <si>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</si>
  <si>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</si>
  <si>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</si>
  <si>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</si>
  <si>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</si>
  <si>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</si>
  <si>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</si>
  <si>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</si>
  <si>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</si>
  <si>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</si>
  <si>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</si>
  <si>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</si>
  <si>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</si>
  <si>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</si>
  <si>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</si>
  <si>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</si>
  <si>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</si>
  <si>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</si>
  <si>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</si>
  <si>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</si>
  <si>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</si>
  <si>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</si>
  <si>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</si>
  <si>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</si>
  <si>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</si>
  <si>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</si>
  <si>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</si>
  <si>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</si>
  <si>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</si>
  <si>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</si>
  <si>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</si>
  <si>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</si>
  <si>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</si>
  <si>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</si>
  <si>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</si>
  <si>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</si>
  <si>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</si>
  <si>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</si>
  <si>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</si>
  <si>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</si>
  <si>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</si>
  <si>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</si>
  <si>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</si>
  <si>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</si>
  <si>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</si>
  <si>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</si>
  <si>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</si>
  <si>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</si>
  <si>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</si>
  <si>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</si>
  <si>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</si>
  <si>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</si>
  <si>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</si>
  <si>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</si>
  <si>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</si>
  <si>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</si>
  <si>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</si>
  <si>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</si>
  <si>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</si>
  <si>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</si>
  <si>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</si>
  <si>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</si>
  <si>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</si>
  <si>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</si>
  <si>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</si>
  <si>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</si>
  <si>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</si>
  <si>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</si>
  <si>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</si>
  <si>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</si>
  <si>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</si>
  <si>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</si>
  <si>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</si>
  <si>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</si>
  <si>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</si>
  <si>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</si>
  <si>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</si>
  <si>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</si>
  <si>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</si>
  <si>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</si>
  <si>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</si>
  <si>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</si>
  <si>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</si>
  <si>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</si>
  <si>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</si>
  <si>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</si>
  <si>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</si>
  <si>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</si>
  <si>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</si>
  <si>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</si>
  <si>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</si>
  <si>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</si>
  <si>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</si>
  <si>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</si>
  <si>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</si>
  <si>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</si>
  <si>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</si>
  <si>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</si>
  <si>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</si>
  <si>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</si>
  <si>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</si>
  <si>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</si>
  <si>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</si>
  <si>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</si>
  <si>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</si>
  <si>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</si>
  <si>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</si>
  <si>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</si>
  <si>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</si>
  <si>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</si>
  <si>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</si>
  <si>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</si>
  <si>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</si>
  <si>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</si>
  <si>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</si>
  <si>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</si>
  <si>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</si>
  <si>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</si>
  <si>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</si>
  <si>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</si>
  <si>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</si>
  <si>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</si>
  <si>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</si>
  <si>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</si>
  <si>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</si>
  <si>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</si>
  <si>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</si>
  <si>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</si>
  <si>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</si>
  <si>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</si>
  <si>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</si>
  <si>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</si>
  <si>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</si>
  <si>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</si>
  <si>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</si>
  <si>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</si>
  <si>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</si>
  <si>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</si>
  <si>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</si>
  <si>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</si>
  <si>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</si>
  <si>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</si>
  <si>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</si>
  <si>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</si>
  <si>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</si>
  <si>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</si>
  <si>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</si>
  <si>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</si>
  <si>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</si>
  <si>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</si>
  <si>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</si>
  <si>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</si>
  <si>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</si>
  <si>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</si>
  <si>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</si>
  <si>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</si>
  <si>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</si>
  <si>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</si>
  <si>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</si>
  <si>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</si>
  <si>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</si>
  <si>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</si>
  <si>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</si>
  <si>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</si>
  <si>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</si>
  <si>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</si>
  <si>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</si>
  <si>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</si>
  <si>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</si>
  <si>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</si>
  <si>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</si>
  <si>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</si>
  <si>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</si>
  <si>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</si>
  <si>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</si>
  <si>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</si>
  <si>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</si>
  <si>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</si>
  <si>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</si>
  <si>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</si>
  <si>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</si>
  <si>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</si>
  <si>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</si>
  <si>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</si>
  <si>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</si>
  <si>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</si>
  <si>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</si>
  <si>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</si>
  <si>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</si>
  <si>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</si>
  <si>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</si>
  <si>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</si>
  <si>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</si>
  <si>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</si>
  <si>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</si>
  <si>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</si>
  <si>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</si>
  <si>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</si>
  <si>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</si>
  <si>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</si>
  <si>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</si>
  <si>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</si>
  <si>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</si>
  <si>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</si>
  <si>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</si>
  <si>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</si>
  <si>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</si>
  <si>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</si>
  <si>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</si>
  <si>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</si>
  <si>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</si>
  <si>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</si>
  <si>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</si>
  <si>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</si>
  <si>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</si>
  <si>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</si>
  <si>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</si>
  <si>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</si>
  <si>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</si>
  <si>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</si>
  <si>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</si>
  <si>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</si>
  <si>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</si>
  <si>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</si>
  <si>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</si>
  <si>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</si>
  <si>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</si>
  <si>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</si>
  <si>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</si>
  <si>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</si>
  <si>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</si>
  <si>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</si>
  <si>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</si>
  <si>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</si>
  <si>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</si>
  <si>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</si>
  <si>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</si>
  <si>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</si>
  <si>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</si>
  <si>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</si>
  <si>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</si>
  <si>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</si>
  <si>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</si>
  <si>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</si>
  <si>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</si>
  <si>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</si>
  <si>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</si>
  <si>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</si>
  <si>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</si>
  <si>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</si>
  <si>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</si>
  <si>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</si>
  <si>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</si>
  <si>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</si>
  <si>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</si>
  <si>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</si>
  <si>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</si>
  <si>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</si>
  <si>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</si>
  <si>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</si>
  <si>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</si>
  <si>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</si>
  <si>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</si>
  <si>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</si>
  <si>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</si>
  <si>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</si>
  <si>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</si>
  <si>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</si>
  <si>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</si>
  <si>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</si>
  <si>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</si>
  <si>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</si>
  <si>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</si>
  <si>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</si>
  <si>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</si>
  <si>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</si>
  <si>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</si>
  <si>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</si>
  <si>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</si>
  <si>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</si>
  <si>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</si>
  <si>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</si>
  <si>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</si>
  <si>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</si>
  <si>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</si>
  <si>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</si>
  <si>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</si>
  <si>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</si>
  <si>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</si>
  <si>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</si>
  <si>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</si>
  <si>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</si>
  <si>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</si>
  <si>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</si>
  <si>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</si>
  <si>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</si>
  <si>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</si>
  <si>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</si>
  <si>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</si>
  <si>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</si>
  <si>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</si>
  <si>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</si>
  <si>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</si>
  <si>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</si>
  <si>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</si>
  <si>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</si>
  <si>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</si>
  <si>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</si>
  <si>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</si>
  <si>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</si>
  <si>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</si>
  <si>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</si>
  <si>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</si>
  <si>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</si>
  <si>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</si>
  <si>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</si>
  <si>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</si>
  <si>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</si>
  <si>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</si>
  <si>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</si>
  <si>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</si>
  <si>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</si>
  <si>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</si>
  <si>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</si>
  <si>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</si>
  <si>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</si>
  <si>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</si>
  <si>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</si>
  <si>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</si>
  <si>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</si>
  <si>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</si>
  <si>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</si>
  <si>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</si>
  <si>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</si>
  <si>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</si>
  <si>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</si>
  <si>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</si>
  <si>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</si>
  <si>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</si>
  <si>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</si>
  <si>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</si>
  <si>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</si>
  <si>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</si>
  <si>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</si>
  <si>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</si>
  <si>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</si>
  <si>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</si>
  <si>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</si>
  <si>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</si>
  <si>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</si>
  <si>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</si>
  <si>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</si>
  <si>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</si>
  <si>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</si>
  <si>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</si>
  <si>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</si>
  <si>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</si>
  <si>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</si>
  <si>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</si>
  <si>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</si>
  <si>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</si>
  <si>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</si>
  <si>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</si>
  <si>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</si>
  <si>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</si>
  <si>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</si>
  <si>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</si>
  <si>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</si>
  <si>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</si>
  <si>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</si>
  <si>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</si>
  <si>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</si>
  <si>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</si>
  <si>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</si>
  <si>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</si>
  <si>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</si>
  <si>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</si>
  <si>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</si>
  <si>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</si>
  <si>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</si>
  <si>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</si>
  <si>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</si>
  <si>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</si>
  <si>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</si>
  <si>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</si>
  <si>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</si>
  <si>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</si>
  <si>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</si>
  <si>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</si>
  <si>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</si>
  <si>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</si>
  <si>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</si>
  <si>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</si>
  <si>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</si>
  <si>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</si>
  <si>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</si>
  <si>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</si>
  <si>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</si>
  <si>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</si>
  <si>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</si>
  <si>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</si>
  <si>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</si>
  <si>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</si>
  <si>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</si>
  <si>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</si>
  <si>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</si>
  <si>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</si>
  <si>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</si>
  <si>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</si>
  <si>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</si>
  <si>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</si>
  <si>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</si>
  <si>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</si>
  <si>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</si>
  <si>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</si>
  <si>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</si>
  <si>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</si>
  <si>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</si>
  <si>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</si>
  <si>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</si>
  <si>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</si>
  <si>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</si>
  <si>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</si>
  <si>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</si>
  <si>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</si>
  <si>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</si>
  <si>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</si>
  <si>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</si>
  <si>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</si>
  <si>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</si>
  <si>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</si>
  <si>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</si>
  <si>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</si>
  <si>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</si>
  <si>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</si>
  <si>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</si>
  <si>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</si>
  <si>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</si>
  <si>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</si>
  <si>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</si>
  <si>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</si>
  <si>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</si>
  <si>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</si>
  <si>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</si>
  <si>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</si>
  <si>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</si>
  <si>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</si>
  <si>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</si>
  <si>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</si>
  <si>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</si>
  <si>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</si>
  <si>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</si>
  <si>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</si>
  <si>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</si>
  <si>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</si>
  <si>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</si>
  <si>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</si>
  <si>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</si>
  <si>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</si>
  <si>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</si>
  <si>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</si>
  <si>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</si>
  <si>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</si>
  <si>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</si>
  <si>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</si>
  <si>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</si>
  <si>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</si>
  <si>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</si>
  <si>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</si>
  <si>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</si>
  <si>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</si>
  <si>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</si>
  <si>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</si>
  <si>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</si>
  <si>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</si>
  <si>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</si>
  <si>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</si>
  <si>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</si>
  <si>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</si>
  <si>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</si>
  <si>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</si>
  <si>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</si>
  <si>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</si>
  <si>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</si>
  <si>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</si>
  <si>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</si>
  <si>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</si>
  <si>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</si>
  <si>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</si>
  <si>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</si>
  <si>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</si>
  <si>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</si>
  <si>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</si>
  <si>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</si>
  <si>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</si>
  <si>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</si>
  <si>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</si>
  <si>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</si>
  <si>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</si>
  <si>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</si>
  <si>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</si>
  <si>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</si>
  <si>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</si>
  <si>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</si>
  <si>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</si>
  <si>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</si>
  <si>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</si>
  <si>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</si>
  <si>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</si>
  <si>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</si>
  <si>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</si>
  <si>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</si>
  <si>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</si>
  <si>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</si>
  <si>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</si>
  <si>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</si>
  <si>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</si>
  <si>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</si>
  <si>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</si>
  <si>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</si>
  <si>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</si>
  <si>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</si>
  <si>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</si>
  <si>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</si>
  <si>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</si>
  <si>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</si>
  <si>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</si>
  <si>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</si>
  <si>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</si>
  <si>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</si>
  <si>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</si>
  <si>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</si>
  <si>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</si>
  <si>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</si>
  <si>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</si>
  <si>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</si>
  <si>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</si>
  <si>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</si>
  <si>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</si>
  <si>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</si>
  <si>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</si>
  <si>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</si>
  <si>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</si>
  <si>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</si>
  <si>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</si>
  <si>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</si>
  <si>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</si>
  <si>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</si>
  <si>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</si>
  <si>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</si>
  <si>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</si>
  <si>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</si>
  <si>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</si>
  <si>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</si>
  <si>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</si>
  <si>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</si>
  <si>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</si>
  <si>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</si>
  <si>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</si>
  <si>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</si>
  <si>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</si>
  <si>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</si>
  <si>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</si>
  <si>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</si>
  <si>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</si>
  <si>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</si>
  <si>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</si>
  <si>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</si>
  <si>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</si>
  <si>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</si>
  <si>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</si>
  <si>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</si>
  <si>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</si>
  <si>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</si>
  <si>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</si>
  <si>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</si>
  <si>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</si>
  <si>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</si>
  <si>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</si>
  <si>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</si>
  <si>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</si>
  <si>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</si>
  <si>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</si>
  <si>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</si>
  <si>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</si>
  <si>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</si>
  <si>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</si>
  <si>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</si>
  <si>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</si>
  <si>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</si>
  <si>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</si>
  <si>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</si>
  <si>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</si>
  <si>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</si>
  <si>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</si>
  <si>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</si>
  <si>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</si>
  <si>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</si>
  <si>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</si>
  <si>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</si>
  <si>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</si>
  <si>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</si>
  <si>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</si>
  <si>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</si>
  <si>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</si>
  <si>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</si>
  <si>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</si>
  <si>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</si>
  <si>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</si>
  <si>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</si>
  <si>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</si>
  <si>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</si>
  <si>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</si>
  <si>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</si>
  <si>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</si>
  <si>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</si>
  <si>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</si>
  <si>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</si>
  <si>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</si>
  <si>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</si>
  <si>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</si>
  <si>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</si>
  <si>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</si>
  <si>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</si>
  <si>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</si>
  <si>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</si>
  <si>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</si>
  <si>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</si>
  <si>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</si>
  <si>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</si>
  <si>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</si>
  <si>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</si>
  <si>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</si>
  <si>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</si>
  <si>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</si>
  <si>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</si>
  <si>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</si>
  <si>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</si>
  <si>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</si>
  <si>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</si>
  <si>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</si>
  <si>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</si>
  <si>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</si>
  <si>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</si>
  <si>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</si>
  <si>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</si>
  <si>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</si>
  <si>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</si>
  <si>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</si>
  <si>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</si>
  <si>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</si>
  <si>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</si>
  <si>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</si>
  <si>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</si>
  <si>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</si>
  <si>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</si>
  <si>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</si>
  <si>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</si>
  <si>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</si>
  <si>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</si>
  <si>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</si>
  <si>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</si>
  <si>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</si>
  <si>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</si>
  <si>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</si>
  <si>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</si>
  <si>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</si>
  <si>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</si>
  <si>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</si>
  <si>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</si>
  <si>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</si>
  <si>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</si>
  <si>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</si>
  <si>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</si>
  <si>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</si>
  <si>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</si>
  <si>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</si>
  <si>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</si>
  <si>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</si>
  <si>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</si>
  <si>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</si>
  <si>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</si>
  <si>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</si>
  <si>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</si>
  <si>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</si>
  <si>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</si>
  <si>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</si>
  <si>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</si>
  <si>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</si>
  <si>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</si>
  <si>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</si>
  <si>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</si>
  <si>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</si>
  <si>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</si>
  <si>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</si>
  <si>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</si>
  <si>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</si>
  <si>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</si>
  <si>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</si>
  <si>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</si>
  <si>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</si>
  <si>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</si>
  <si>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</si>
  <si>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</si>
  <si>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</si>
  <si>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</si>
  <si>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</si>
  <si>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</si>
  <si>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</si>
  <si>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</si>
  <si>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</si>
  <si>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</si>
  <si>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</si>
  <si>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</si>
  <si>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</si>
  <si>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</si>
  <si>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</si>
  <si>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</si>
  <si>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</si>
  <si>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</si>
  <si>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</si>
  <si>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</si>
  <si>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</si>
  <si>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</si>
  <si>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</si>
  <si>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</si>
  <si>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</si>
  <si>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</si>
  <si>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</si>
  <si>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</si>
  <si>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</si>
  <si>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</si>
  <si>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</si>
  <si>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</si>
  <si>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</si>
  <si>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</si>
  <si>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</si>
  <si>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</si>
  <si>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</si>
  <si>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</si>
  <si>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</si>
  <si>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</si>
  <si>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</si>
  <si>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</si>
  <si>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</si>
  <si>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</si>
  <si>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</si>
  <si>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</si>
  <si>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</si>
  <si>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</si>
  <si>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</si>
  <si>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</si>
  <si>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</si>
  <si>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</si>
  <si>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</si>
  <si>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</si>
  <si>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</si>
  <si>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</si>
  <si>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</si>
  <si>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</si>
  <si>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</si>
  <si>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</si>
  <si>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</si>
  <si>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</si>
  <si>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</si>
  <si>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</si>
  <si>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</si>
  <si>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</si>
  <si>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</si>
  <si>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</si>
  <si>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</si>
  <si>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</si>
  <si>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</si>
  <si>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</si>
  <si>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</si>
  <si>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</si>
  <si>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</si>
  <si>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</si>
  <si>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</si>
  <si>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</si>
  <si>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</si>
  <si>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</si>
  <si>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</si>
  <si>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</si>
  <si>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</si>
  <si>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</si>
  <si>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</si>
  <si>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</si>
  <si>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</si>
  <si>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</si>
  <si>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</si>
  <si>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</si>
  <si>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</si>
  <si>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</si>
  <si>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19836851576</t>
  </si>
  <si>
    <t>04468031</t>
  </si>
  <si>
    <t>081000901</t>
  </si>
  <si>
    <t>KOMUNALNO GOSPODARSTVO POKUPSKO</t>
  </si>
  <si>
    <t xml:space="preserve">POKUPSKO </t>
  </si>
  <si>
    <t>Pokupsko 25 a</t>
  </si>
  <si>
    <t>kgp.doo@gamil.com</t>
  </si>
  <si>
    <t>01/6216234</t>
  </si>
  <si>
    <t>www.opcina.pokupsko</t>
  </si>
  <si>
    <t>Stjepan Kolarec</t>
  </si>
  <si>
    <t>099/3322137</t>
  </si>
  <si>
    <t>kgp.doo@gmail.com</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</si>
</sst>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15611.34</v>
      </c>
      <c r="I3" s="31">
        <f>ABS(ROUND(J3,0)-J3)+ABS(ROUND(K3,0)-K3)</f>
        <v>0</v>
      </c>
      <c r="J3" s="31">
        <f>Bilanca!I10</f>
        <v>270515</v>
      </c>
      <c r="K3" s="31">
        <f>Bilanca!J10</f>
        <v>255026</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04468031</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081000901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19836851576</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GOSPODARSTVO POKUPSKO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10414</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POKUPSKO</v>
      </c>
      <c r="D11" s="4" t="s">
        <v>1521</v>
      </c>
      <c r="E11" s="4">
        <v>1</v>
      </c>
      <c r="F11" s="4">
        <f>Bilanca!G18</f>
        <v>10</v>
      </c>
      <c r="G11" s="4">
        <f>IF(Bilanca!H18=0,"",Bilanca!H18)</f>
      </c>
      <c r="H11" s="30">
        <f t="shared" si="0"/>
        <v>78056.70000000001</v>
      </c>
      <c r="I11" s="31">
        <f t="shared" si="1"/>
        <v>0</v>
      </c>
      <c r="J11" s="31">
        <f>Bilanca!I18</f>
        <v>270515</v>
      </c>
      <c r="K11" s="31">
        <f>Bilanca!J18</f>
        <v>255026</v>
      </c>
    </row>
    <row r="12" spans="1:11" ht="12.75">
      <c r="A12" s="4" t="s">
        <v>2357</v>
      </c>
      <c r="B12" s="29" t="str">
        <f>TRIM(RefStr!C33)</f>
        <v>Pokupsko 25 a</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kgp.doo@gamil.com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www.opcina.pokupsko</v>
      </c>
      <c r="D14" s="4" t="s">
        <v>1521</v>
      </c>
      <c r="E14" s="4">
        <v>1</v>
      </c>
      <c r="F14" s="4">
        <f>Bilanca!G21</f>
        <v>13</v>
      </c>
      <c r="G14" s="4">
        <f>IF(Bilanca!H21=0,"",Bilanca!H21)</f>
      </c>
      <c r="H14" s="30">
        <f t="shared" si="0"/>
        <v>101473.71000000002</v>
      </c>
      <c r="I14" s="31">
        <f t="shared" si="1"/>
        <v>0</v>
      </c>
      <c r="J14" s="31">
        <f>Bilanca!I21</f>
        <v>270515</v>
      </c>
      <c r="K14" s="31">
        <f>Bilanca!J21</f>
        <v>255026</v>
      </c>
    </row>
    <row r="15" spans="1:11" ht="12.75">
      <c r="A15" s="4" t="s">
        <v>2360</v>
      </c>
      <c r="B15" s="29" t="str">
        <f>TEXT(RefStr!J39,"00")</f>
        <v>01</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544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3530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88902.12</v>
      </c>
      <c r="I38" s="31">
        <f t="shared" si="1"/>
        <v>0</v>
      </c>
      <c r="J38" s="31">
        <f>Bilanca!I45</f>
        <v>71064</v>
      </c>
      <c r="K38" s="31">
        <f>Bilanca!J45</f>
        <v>84606</v>
      </c>
    </row>
    <row r="39" spans="1:11" ht="12.75">
      <c r="A39" s="4" t="s">
        <v>1216</v>
      </c>
      <c r="B39" s="29" t="str">
        <f>RefStr!C68</f>
        <v>Stjepan Kolarec</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099/3322137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kgp.doo@gmail.com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Stjepan Kolarec</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101291.08</v>
      </c>
      <c r="I47" s="31">
        <f t="shared" si="3"/>
        <v>0</v>
      </c>
      <c r="J47" s="31">
        <f>Bilanca!I54</f>
        <v>59314</v>
      </c>
      <c r="K47" s="31">
        <f>Bilanca!J54</f>
        <v>80442</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107897.01999999999</v>
      </c>
      <c r="I50" s="31">
        <f t="shared" si="3"/>
        <v>0</v>
      </c>
      <c r="J50" s="31">
        <f>Bilanca!I57</f>
        <v>59314</v>
      </c>
      <c r="K50" s="31">
        <f>Bilanca!J57</f>
        <v>80442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221097590.53999996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12649.14</v>
      </c>
      <c r="I64" s="31">
        <f t="shared" si="3"/>
        <v>0</v>
      </c>
      <c r="J64" s="31">
        <f>Bilanca!I71</f>
        <v>11750</v>
      </c>
      <c r="K64" s="31">
        <f>Bilanca!J71</f>
        <v>4164</v>
      </c>
    </row>
    <row r="65" spans="1:11" ht="12.75">
      <c r="A65" s="4" t="s">
        <v>687</v>
      </c>
      <c r="B65" s="29" t="str">
        <f>RefStr!N19</f>
        <v>HSFI</v>
      </c>
      <c r="D65" s="4" t="s">
        <v>1521</v>
      </c>
      <c r="E65" s="4">
        <v>1</v>
      </c>
      <c r="F65" s="4">
        <f>Bilanca!G72</f>
        <v>64</v>
      </c>
      <c r="G65" s="4">
        <f>IF(Bilanca!H72=0,"",Bilanca!H72)</f>
      </c>
      <c r="H65" s="30">
        <f t="shared" si="2"/>
        <v>32950.4</v>
      </c>
      <c r="I65" s="31">
        <f t="shared" si="3"/>
        <v>0</v>
      </c>
      <c r="J65" s="31">
        <f>Bilanca!I72</f>
        <v>51485</v>
      </c>
      <c r="K65" s="31">
        <f>Bilanca!J72</f>
        <v>0</v>
      </c>
    </row>
    <row r="66" spans="1:11" ht="12.75">
      <c r="A66" s="4" t="s">
        <v>688</v>
      </c>
      <c r="B66" s="29">
        <f>RefStr!C23</f>
        <v>1</v>
      </c>
      <c r="D66" s="4" t="s">
        <v>1521</v>
      </c>
      <c r="E66" s="4">
        <v>1</v>
      </c>
      <c r="F66" s="4">
        <f>Bilanca!G73</f>
        <v>65</v>
      </c>
      <c r="G66" s="4">
        <f>IF(Bilanca!H73=0,"",Bilanca!H73)</f>
      </c>
      <c r="H66" s="30">
        <f t="shared" si="2"/>
        <v>697013.2000000001</v>
      </c>
      <c r="I66" s="31">
        <f t="shared" si="3"/>
        <v>0</v>
      </c>
      <c r="J66" s="31">
        <f>Bilanca!I73</f>
        <v>393064</v>
      </c>
      <c r="K66" s="31">
        <f>Bilanca!J73</f>
        <v>339632</v>
      </c>
    </row>
    <row r="67" spans="1:11" ht="12.75">
      <c r="A67" s="4" t="s">
        <v>689</v>
      </c>
      <c r="B67" s="29" t="str">
        <f>RefStr!L35</f>
        <v>01/6216234</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309336.32</v>
      </c>
      <c r="I68" s="31">
        <f t="shared" si="3"/>
        <v>0</v>
      </c>
      <c r="J68" s="31">
        <f>Bilanca!I76</f>
        <v>199788</v>
      </c>
      <c r="K68" s="31">
        <f>Bilanca!J76</f>
        <v>130954</v>
      </c>
    </row>
    <row r="69" spans="1:11" ht="12.75">
      <c r="A69" s="4" t="s">
        <v>691</v>
      </c>
      <c r="B69" s="29">
        <f>RefStr!M46</f>
        <v>0</v>
      </c>
      <c r="D69" s="4" t="s">
        <v>1521</v>
      </c>
      <c r="E69" s="4">
        <v>1</v>
      </c>
      <c r="F69" s="4">
        <f>Bilanca!G77</f>
        <v>68</v>
      </c>
      <c r="G69" s="4">
        <f>IF(Bilanca!H77=0,"",Bilanca!H77)</f>
      </c>
      <c r="H69" s="30">
        <f t="shared" si="2"/>
        <v>752760</v>
      </c>
      <c r="I69" s="31">
        <f t="shared" si="3"/>
        <v>0</v>
      </c>
      <c r="J69" s="31">
        <f>Bilanca!I77</f>
        <v>369000</v>
      </c>
      <c r="K69" s="31">
        <f>Bilanca!J77</f>
        <v>369000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-356263.11</v>
      </c>
      <c r="I82" s="31">
        <f t="shared" si="3"/>
        <v>0</v>
      </c>
      <c r="J82" s="31">
        <f>Bilanca!I90</f>
        <v>-101407</v>
      </c>
      <c r="K82" s="31">
        <f>Bilanca!J90</f>
        <v>-169212</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365059.73</v>
      </c>
      <c r="I84" s="31">
        <f t="shared" si="3"/>
        <v>0</v>
      </c>
      <c r="J84" s="31">
        <f>Bilanca!I92</f>
        <v>101407</v>
      </c>
      <c r="K84" s="31">
        <f>Bilanca!J92</f>
        <v>169212</v>
      </c>
    </row>
    <row r="85" spans="4:11" ht="12.75">
      <c r="D85" s="4" t="s">
        <v>1521</v>
      </c>
      <c r="E85" s="4">
        <v>1</v>
      </c>
      <c r="F85" s="4">
        <f>Bilanca!G93</f>
        <v>84</v>
      </c>
      <c r="G85" s="4">
        <f>IF(Bilanca!H93=0,"",Bilanca!H93)</f>
      </c>
      <c r="H85" s="30">
        <f>J85/100*F85+2*K85/100*F85</f>
        <v>-172597.32</v>
      </c>
      <c r="I85" s="31">
        <f>ABS(ROUND(J85,0)-J85)+ABS(ROUND(K85,0)-K85)</f>
        <v>0</v>
      </c>
      <c r="J85" s="31">
        <f>Bilanca!I93</f>
        <v>-67805</v>
      </c>
      <c r="K85" s="31">
        <f>Bilanca!J93</f>
        <v>-68834</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176706.78</v>
      </c>
      <c r="I87" s="31">
        <f aca="true" t="shared" si="5" ref="I87:I127">ABS(ROUND(J87,0)-J87)+ABS(ROUND(K87,0)-K87)</f>
        <v>0</v>
      </c>
      <c r="J87" s="31">
        <f>Bilanca!I95</f>
        <v>67805</v>
      </c>
      <c r="K87" s="31">
        <f>Bilanca!J95</f>
        <v>68834</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653377.31</v>
      </c>
      <c r="I108" s="31">
        <f t="shared" si="5"/>
        <v>0</v>
      </c>
      <c r="J108" s="31">
        <f>Bilanca!I116</f>
        <v>193277</v>
      </c>
      <c r="K108" s="31">
        <f>Bilanca!J116</f>
        <v>208678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179200</v>
      </c>
      <c r="I113" s="31">
        <f t="shared" si="5"/>
        <v>0</v>
      </c>
      <c r="J113" s="31">
        <f>Bilanca!I121</f>
        <v>0</v>
      </c>
      <c r="K113" s="31">
        <f>Bilanca!J121</f>
        <v>80000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453165.55000000005</v>
      </c>
      <c r="I116" s="31">
        <f t="shared" si="5"/>
        <v>0</v>
      </c>
      <c r="J116" s="31">
        <f>Bilanca!I124</f>
        <v>175771</v>
      </c>
      <c r="K116" s="31">
        <f>Bilanca!J124</f>
        <v>109143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25208.82</v>
      </c>
      <c r="I118" s="31">
        <f t="shared" si="5"/>
        <v>0</v>
      </c>
      <c r="J118" s="31">
        <f>Bilanca!I126</f>
        <v>6046</v>
      </c>
      <c r="K118" s="31">
        <f>Bilanca!J126</f>
        <v>7750</v>
      </c>
    </row>
    <row r="119" spans="4:11" ht="12.75">
      <c r="D119" s="4" t="s">
        <v>1521</v>
      </c>
      <c r="E119" s="4">
        <v>1</v>
      </c>
      <c r="F119" s="4">
        <f>Bilanca!G127</f>
        <v>118</v>
      </c>
      <c r="G119" s="4">
        <f>IF(Bilanca!H127=0,"",Bilanca!H127)</f>
      </c>
      <c r="H119" s="30">
        <f t="shared" si="4"/>
        <v>41335.399999999994</v>
      </c>
      <c r="I119" s="31">
        <f t="shared" si="5"/>
        <v>0</v>
      </c>
      <c r="J119" s="31">
        <f>Bilanca!I127</f>
        <v>11460</v>
      </c>
      <c r="K119" s="31">
        <f>Bilanca!J127</f>
        <v>11785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1318964.6700000002</v>
      </c>
      <c r="I124" s="31">
        <f t="shared" si="5"/>
        <v>0</v>
      </c>
      <c r="J124" s="31">
        <f>Bilanca!I132</f>
        <v>393065</v>
      </c>
      <c r="K124" s="31">
        <f>Bilanca!J132</f>
        <v>339632</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1180957.5</v>
      </c>
      <c r="I126" s="4">
        <f t="shared" si="5"/>
        <v>0</v>
      </c>
      <c r="J126" s="31">
        <f>RDG!I8</f>
        <v>259108</v>
      </c>
      <c r="K126" s="31">
        <f>RDG!J8</f>
        <v>342829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1199852.82</v>
      </c>
      <c r="I128" s="4">
        <f aca="true" t="shared" si="7" ref="I128:I190">ABS(ROUND(J128,0)-J128)+ABS(ROUND(K128,0)-K128)</f>
        <v>0</v>
      </c>
      <c r="J128" s="31">
        <f>RDG!I10</f>
        <v>259108</v>
      </c>
      <c r="K128" s="31">
        <f>RDG!J10</f>
        <v>342829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1504062.0900000003</v>
      </c>
      <c r="I132" s="4">
        <f t="shared" si="7"/>
        <v>0</v>
      </c>
      <c r="J132" s="31">
        <f>RDG!I14</f>
        <v>324811</v>
      </c>
      <c r="K132" s="31">
        <f>RDG!J14</f>
        <v>411664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763571.62</v>
      </c>
      <c r="I134" s="4">
        <f t="shared" si="7"/>
        <v>0</v>
      </c>
      <c r="J134" s="31">
        <f>RDG!I16</f>
        <v>182510</v>
      </c>
      <c r="K134" s="31">
        <f>RDG!J16</f>
        <v>195802</v>
      </c>
    </row>
    <row r="135" spans="4:11" ht="12.75">
      <c r="D135" s="4" t="s">
        <v>541</v>
      </c>
      <c r="E135" s="4">
        <v>2</v>
      </c>
      <c r="F135" s="4">
        <f>RDG!G17</f>
        <v>134</v>
      </c>
      <c r="G135" s="4">
        <f>IF(RDG!H17=0,"",RDG!H17)</f>
      </c>
      <c r="H135" s="30">
        <f t="shared" si="6"/>
        <v>564639.8200000001</v>
      </c>
      <c r="I135" s="4">
        <f t="shared" si="7"/>
        <v>0</v>
      </c>
      <c r="J135" s="31">
        <f>RDG!I17</f>
        <v>127443</v>
      </c>
      <c r="K135" s="31">
        <f>RDG!J17</f>
        <v>146965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207727.76</v>
      </c>
      <c r="I137" s="4">
        <f t="shared" si="7"/>
        <v>0</v>
      </c>
      <c r="J137" s="31">
        <f>RDG!I19</f>
        <v>55067</v>
      </c>
      <c r="K137" s="31">
        <f>RDG!J19</f>
        <v>48837</v>
      </c>
    </row>
    <row r="138" spans="4:11" ht="12.75">
      <c r="D138" s="4" t="s">
        <v>541</v>
      </c>
      <c r="E138" s="4">
        <v>2</v>
      </c>
      <c r="F138" s="4">
        <f>RDG!G20</f>
        <v>137</v>
      </c>
      <c r="G138" s="4">
        <f>IF(RDG!H20=0,"",RDG!H20)</f>
      </c>
      <c r="H138" s="30">
        <f t="shared" si="6"/>
        <v>569281.58</v>
      </c>
      <c r="I138" s="4">
        <f t="shared" si="7"/>
        <v>0</v>
      </c>
      <c r="J138" s="31">
        <f>RDG!I20</f>
        <v>136810</v>
      </c>
      <c r="K138" s="31">
        <f>RDG!J20</f>
        <v>139362</v>
      </c>
    </row>
    <row r="139" spans="4:11" ht="12.75">
      <c r="D139" s="4" t="s">
        <v>541</v>
      </c>
      <c r="E139" s="4">
        <v>2</v>
      </c>
      <c r="F139" s="4">
        <f>RDG!G21</f>
        <v>138</v>
      </c>
      <c r="G139" s="4">
        <f>IF(RDG!H21=0,"",RDG!H21)</f>
      </c>
      <c r="H139" s="30">
        <f t="shared" si="6"/>
        <v>355663.26</v>
      </c>
      <c r="I139" s="4">
        <f t="shared" si="7"/>
        <v>0</v>
      </c>
      <c r="J139" s="31">
        <f>RDG!I21</f>
        <v>84305</v>
      </c>
      <c r="K139" s="31">
        <f>RDG!J21</f>
        <v>86711</v>
      </c>
    </row>
    <row r="140" spans="4:11" ht="12.75">
      <c r="D140" s="4" t="s">
        <v>541</v>
      </c>
      <c r="E140" s="4">
        <v>2</v>
      </c>
      <c r="F140" s="4">
        <f>RDG!G22</f>
        <v>139</v>
      </c>
      <c r="G140" s="4">
        <f>IF(RDG!H22=0,"",RDG!H22)</f>
      </c>
      <c r="H140" s="30">
        <f t="shared" si="6"/>
        <v>128502.72</v>
      </c>
      <c r="I140" s="4">
        <f t="shared" si="7"/>
        <v>0</v>
      </c>
      <c r="J140" s="31">
        <f>RDG!I22</f>
        <v>32428</v>
      </c>
      <c r="K140" s="31">
        <f>RDG!J22</f>
        <v>30010</v>
      </c>
    </row>
    <row r="141" spans="4:11" ht="12.75">
      <c r="D141" s="4" t="s">
        <v>541</v>
      </c>
      <c r="E141" s="4">
        <v>2</v>
      </c>
      <c r="F141" s="4">
        <f>RDG!G23</f>
        <v>140</v>
      </c>
      <c r="G141" s="4">
        <f>IF(RDG!H23=0,"",RDG!H23)</f>
      </c>
      <c r="H141" s="30">
        <f t="shared" si="6"/>
        <v>91502.6</v>
      </c>
      <c r="I141" s="4">
        <f t="shared" si="7"/>
        <v>0</v>
      </c>
      <c r="J141" s="31">
        <f>RDG!I23</f>
        <v>20077</v>
      </c>
      <c r="K141" s="31">
        <f>RDG!J23</f>
        <v>22641</v>
      </c>
    </row>
    <row r="142" spans="4:11" ht="12.75">
      <c r="D142" s="4" t="s">
        <v>541</v>
      </c>
      <c r="E142" s="4">
        <v>2</v>
      </c>
      <c r="F142" s="4">
        <f>RDG!G24</f>
        <v>141</v>
      </c>
      <c r="G142" s="4">
        <f>IF(RDG!H24=0,"",RDG!H24)</f>
      </c>
      <c r="H142" s="30">
        <f t="shared" si="6"/>
        <v>188866.68</v>
      </c>
      <c r="I142" s="4">
        <f t="shared" si="7"/>
        <v>0</v>
      </c>
      <c r="J142" s="31">
        <f>RDG!I24</f>
        <v>0</v>
      </c>
      <c r="K142" s="31">
        <f>RDG!J24</f>
        <v>66974</v>
      </c>
    </row>
    <row r="143" spans="4:11" ht="12.75">
      <c r="D143" s="4" t="s">
        <v>541</v>
      </c>
      <c r="E143" s="4">
        <v>2</v>
      </c>
      <c r="F143" s="4">
        <f>RDG!G25</f>
        <v>142</v>
      </c>
      <c r="G143" s="4">
        <f>IF(RDG!H25=0,"",RDG!H25)</f>
      </c>
      <c r="H143" s="30">
        <f t="shared" si="6"/>
        <v>34851.06</v>
      </c>
      <c r="I143" s="4">
        <f t="shared" si="7"/>
        <v>0</v>
      </c>
      <c r="J143" s="31">
        <f>RDG!I25</f>
        <v>5491</v>
      </c>
      <c r="K143" s="31">
        <f>RDG!J25</f>
        <v>9526</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3468.2999999999997</v>
      </c>
      <c r="I166" s="4">
        <f t="shared" si="7"/>
        <v>0</v>
      </c>
      <c r="J166" s="31">
        <f>RDG!I48</f>
        <v>2102</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3531.36</v>
      </c>
      <c r="I169" s="4">
        <f t="shared" si="7"/>
        <v>0</v>
      </c>
      <c r="J169" s="31">
        <f>RDG!I51</f>
        <v>2102</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1672235.8199999998</v>
      </c>
      <c r="I178" s="4">
        <f t="shared" si="7"/>
        <v>0</v>
      </c>
      <c r="J178" s="31">
        <f>RDG!I60</f>
        <v>259108</v>
      </c>
      <c r="K178" s="31">
        <f>RDG!J60</f>
        <v>342829</v>
      </c>
    </row>
    <row r="179" spans="4:11" ht="12.75">
      <c r="D179" s="4" t="s">
        <v>541</v>
      </c>
      <c r="E179" s="4">
        <v>2</v>
      </c>
      <c r="F179" s="4">
        <f>RDG!G61</f>
        <v>178</v>
      </c>
      <c r="G179" s="4">
        <f>IF(RDG!H61=0,"",RDG!H61)</f>
      </c>
      <c r="H179" s="30">
        <f t="shared" si="6"/>
        <v>2047428.98</v>
      </c>
      <c r="I179" s="4">
        <f t="shared" si="7"/>
        <v>0</v>
      </c>
      <c r="J179" s="31">
        <f>RDG!I61</f>
        <v>326913</v>
      </c>
      <c r="K179" s="31">
        <f>RDG!J61</f>
        <v>411664</v>
      </c>
    </row>
    <row r="180" spans="4:11" ht="12.75">
      <c r="D180" s="4" t="s">
        <v>541</v>
      </c>
      <c r="E180" s="4">
        <v>2</v>
      </c>
      <c r="F180" s="4">
        <f>RDG!G62</f>
        <v>179</v>
      </c>
      <c r="G180" s="4">
        <f>IF(RDG!H62=0,"",RDG!H62)</f>
      </c>
      <c r="H180" s="30">
        <f t="shared" si="6"/>
        <v>-367800.25</v>
      </c>
      <c r="I180" s="4">
        <f t="shared" si="7"/>
        <v>0</v>
      </c>
      <c r="J180" s="31">
        <f>RDG!I62</f>
        <v>-67805</v>
      </c>
      <c r="K180" s="31">
        <f>RDG!J62</f>
        <v>-68835</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371909.75</v>
      </c>
      <c r="I182" s="4">
        <f t="shared" si="7"/>
        <v>0</v>
      </c>
      <c r="J182" s="31">
        <f>RDG!I64</f>
        <v>67805</v>
      </c>
      <c r="K182" s="31">
        <f>RDG!J64</f>
        <v>68835</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-376019.25</v>
      </c>
      <c r="I184" s="4">
        <f t="shared" si="7"/>
        <v>0</v>
      </c>
      <c r="J184" s="31">
        <f>RDG!I66</f>
        <v>-67805</v>
      </c>
      <c r="K184" s="31">
        <f>RDG!J66</f>
        <v>-68835</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380128.75</v>
      </c>
      <c r="I186" s="4">
        <f t="shared" si="7"/>
        <v>0</v>
      </c>
      <c r="J186" s="31">
        <f>RDG!I68</f>
        <v>67805</v>
      </c>
      <c r="K186" s="31">
        <f>RDG!J68</f>
        <v>68835</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363200</v>
      </c>
      <c r="I228" s="4">
        <f t="shared" si="11"/>
        <v>0</v>
      </c>
      <c r="J228" s="31">
        <f>Dodatni!I19</f>
        <v>0</v>
      </c>
      <c r="K228" s="31">
        <f>Dodatni!J19</f>
        <v>80000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2276886.06</v>
      </c>
      <c r="I242" s="4">
        <f t="shared" si="11"/>
        <v>0</v>
      </c>
      <c r="J242" s="31">
        <f>Dodatni!I35</f>
        <v>259108</v>
      </c>
      <c r="K242" s="31">
        <f>Dodatni!J35</f>
        <v>342829</v>
      </c>
    </row>
    <row r="243" spans="4:11" ht="12.75">
      <c r="D243" s="4" t="s">
        <v>1522</v>
      </c>
      <c r="E243" s="4">
        <v>3</v>
      </c>
      <c r="F243" s="4">
        <f>Dodatni!H37</f>
        <v>242</v>
      </c>
      <c r="H243" s="30">
        <f t="shared" si="10"/>
        <v>2286333.7199999997</v>
      </c>
      <c r="I243" s="4">
        <f t="shared" si="11"/>
        <v>0</v>
      </c>
      <c r="J243" s="31">
        <f>Dodatni!I37</f>
        <v>259108</v>
      </c>
      <c r="K243" s="31">
        <f>Dodatni!J37</f>
        <v>342829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157164.84</v>
      </c>
      <c r="I253" s="4">
        <f t="shared" si="11"/>
        <v>0</v>
      </c>
      <c r="J253" s="31">
        <f>Dodatni!I50</f>
        <v>18477</v>
      </c>
      <c r="K253" s="31">
        <f>Dodatni!J50</f>
        <v>21945</v>
      </c>
    </row>
    <row r="254" spans="4:11" ht="12.75">
      <c r="D254" s="4" t="s">
        <v>1522</v>
      </c>
      <c r="E254" s="4">
        <v>3</v>
      </c>
      <c r="F254" s="4">
        <f>Dodatni!H51</f>
        <v>253</v>
      </c>
      <c r="H254" s="30">
        <f t="shared" si="10"/>
        <v>12323.630000000001</v>
      </c>
      <c r="I254" s="4">
        <f t="shared" si="11"/>
        <v>0</v>
      </c>
      <c r="J254" s="31">
        <f>Dodatni!I51</f>
        <v>1115</v>
      </c>
      <c r="K254" s="31">
        <f>Dodatni!J51</f>
        <v>1878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55284.240000000005</v>
      </c>
      <c r="I265" s="4">
        <f t="shared" si="11"/>
        <v>0</v>
      </c>
      <c r="J265" s="31">
        <f>Dodatni!I62</f>
        <v>6985</v>
      </c>
      <c r="K265" s="31">
        <f>Dodatni!J62</f>
        <v>6978</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3" activePane="bottomLeft" state="frozen"/>
      <selection pane="topLeft" activeCell="A2" sqref="A2"/>
      <selection pane="bottomLeft" activeCell="C98" sqref="C98:J9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KOMUNALNO GOSPODARSTVO POKUPSKO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10414</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19836851576</v>
      </c>
      <c r="V4" s="211" t="s">
        <v>2356</v>
      </c>
      <c r="W4" s="232" t="str">
        <f>RefStr!F31</f>
        <v>POKUPSKO </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04468031</v>
      </c>
      <c r="V5" s="211" t="s">
        <v>2357</v>
      </c>
      <c r="W5" s="232" t="str">
        <f>RefStr!C33</f>
        <v>Pokupsko 25 a</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081000901</v>
      </c>
      <c r="V6" s="211" t="s">
        <v>2568</v>
      </c>
      <c r="W6" s="232" t="str">
        <f>RefStr!L35</f>
        <v>01/6216234</v>
      </c>
      <c r="X6" s="211" t="s">
        <v>2514</v>
      </c>
      <c r="Y6" s="232" t="str">
        <f>RefStr!C68</f>
        <v>Stjepan Kolarec</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KGP.DOO@GAMIL.COM</v>
      </c>
      <c r="X7" s="211" t="s">
        <v>2515</v>
      </c>
      <c r="Y7" s="232" t="str">
        <f>RefStr!C70</f>
        <v>099/3322137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3530</v>
      </c>
      <c r="X8" s="211" t="s">
        <v>2516</v>
      </c>
      <c r="Y8" s="232" t="str">
        <f>TRIM(UPPER(RefStr!C72))</f>
        <v>KGP.DOO@GMAIL.COM</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v>
      </c>
      <c r="Q9" s="231">
        <f>RefStr!F58</f>
        <v>1</v>
      </c>
      <c r="R9" s="211" t="s">
        <v>1860</v>
      </c>
      <c r="S9" s="232">
        <f>IF(RefStr!F4&lt;&gt;"",RefStr!F4,0)</f>
        <v>43830</v>
      </c>
      <c r="T9" s="211" t="s">
        <v>1821</v>
      </c>
      <c r="U9" s="232">
        <f>RefStr!C39</f>
        <v>544</v>
      </c>
      <c r="V9" s="211" t="s">
        <v>1414</v>
      </c>
      <c r="W9" s="232" t="str">
        <f>RefStr!D42</f>
        <v>Opskrba parom i klimatizacija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v>
      </c>
      <c r="Q10" s="233">
        <f>RefStr!F56</f>
        <v>1</v>
      </c>
      <c r="R10" s="213" t="s">
        <v>1863</v>
      </c>
      <c r="S10" s="233">
        <f>RefStr!C23</f>
        <v>1</v>
      </c>
      <c r="T10" s="213" t="s">
        <v>2573</v>
      </c>
      <c r="U10" s="233" t="str">
        <f>RefStr!D39</f>
        <v>Pokupsko</v>
      </c>
      <c r="V10" s="240"/>
      <c r="W10" s="241"/>
      <c r="X10" s="242" t="s">
        <v>1974</v>
      </c>
      <c r="Y10" s="243">
        <f>RefStr!F12</f>
        <v>2019</v>
      </c>
      <c r="Z10" s="213" t="s">
        <v>209</v>
      </c>
      <c r="AA10" s="233" t="str">
        <f>RefStr!A75</f>
        <v>Stjepan Kolarec</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Pogreška</v>
      </c>
      <c r="C118" s="487" t="s">
        <v>0</v>
      </c>
      <c r="D118" s="487"/>
      <c r="E118" s="487"/>
      <c r="F118" s="487"/>
      <c r="G118" s="487"/>
      <c r="H118" s="487"/>
      <c r="I118" s="487"/>
      <c r="J118" s="487"/>
      <c r="L118" s="200">
        <f>MAX(N118:N118)</f>
        <v>1</v>
      </c>
      <c r="M118" s="200"/>
      <c r="N118" s="200">
        <f>IF(ISERROR(P118),0,1)</f>
        <v>1</v>
      </c>
      <c r="O118" s="195" t="str">
        <f ca="1">CELL("filename")</f>
        <v>C:\Users\Korisnik\Desktop\[Knjiga1.xlsx]List1</v>
      </c>
      <c r="P118" s="195">
        <f>FIND(".XLSX",UPPER(O118),1)</f>
        <v>35</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D3" sqref="D3:J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J76" sqref="J76:N7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446803.1</v>
      </c>
    </row>
    <row r="13" spans="4:17" ht="9.75" customHeight="1">
      <c r="D13" s="156"/>
      <c r="E13" s="162"/>
      <c r="H13" s="27"/>
      <c r="I13" s="163"/>
      <c r="J13" s="163"/>
      <c r="K13" s="156"/>
      <c r="L13" s="156"/>
      <c r="M13" s="156"/>
      <c r="N13" s="156"/>
      <c r="P13" s="54" t="s">
        <v>2353</v>
      </c>
      <c r="Q13" s="55">
        <f>INT(VALUE(M27))/50</f>
        <v>1620018.02</v>
      </c>
    </row>
    <row r="14" spans="1:17" ht="15">
      <c r="A14" s="340" t="s">
        <v>2714</v>
      </c>
      <c r="B14" s="340"/>
      <c r="C14" s="340"/>
      <c r="D14" s="164"/>
      <c r="E14" s="165"/>
      <c r="F14" s="338"/>
      <c r="G14" s="339"/>
      <c r="H14" s="339"/>
      <c r="I14" s="156"/>
      <c r="J14" s="346" t="s">
        <v>2100</v>
      </c>
      <c r="K14" s="347"/>
      <c r="L14" s="347"/>
      <c r="M14" s="347"/>
      <c r="N14" s="347"/>
      <c r="P14" s="54" t="s">
        <v>2718</v>
      </c>
      <c r="Q14" s="55">
        <f>INT(VALUE(C27))/100</f>
        <v>198368515.76</v>
      </c>
    </row>
    <row r="15" spans="1:17" ht="19.5" customHeight="1">
      <c r="A15" s="343">
        <f>Skriveni!B59</f>
        <v>221097590.53999996</v>
      </c>
      <c r="B15" s="344"/>
      <c r="C15" s="345"/>
      <c r="D15" s="60"/>
      <c r="E15" s="60"/>
      <c r="F15" s="60"/>
      <c r="G15" s="60"/>
      <c r="H15" s="60"/>
      <c r="I15" s="60"/>
      <c r="J15" s="60"/>
      <c r="K15" s="60"/>
      <c r="L15" s="60"/>
      <c r="M15" s="60"/>
      <c r="N15" s="60"/>
      <c r="P15" s="54" t="s">
        <v>1817</v>
      </c>
      <c r="Q15" s="55">
        <f>LEN(Skriveni!B9)</f>
        <v>31</v>
      </c>
    </row>
    <row r="16" spans="4:17" ht="12.75" customHeight="1">
      <c r="D16" s="60"/>
      <c r="E16" s="60"/>
      <c r="F16" s="60"/>
      <c r="G16" s="60"/>
      <c r="H16" s="60"/>
      <c r="I16" s="60"/>
      <c r="P16" s="54" t="s">
        <v>1818</v>
      </c>
      <c r="Q16" s="55">
        <f>INT(VALUE(C31))/100</f>
        <v>104.14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8</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544</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3530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10414</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544</v>
      </c>
      <c r="D39" s="326" t="str">
        <f>IF(C39="","Šifra grada/općine nije upisana",IF(ISNA(LOOKUP(C39,A177:A732,A177:A732)),"Šifra grada/općine ne postoji",IF(LOOKUP(C39,A177:A732,A177:A732)&lt;&gt;C39,"Šifra grada/općine ne postoji",LOOKUP(C39,A177:A732,B177:B732))))</f>
        <v>Pokupsko</v>
      </c>
      <c r="E39" s="327"/>
      <c r="F39" s="327"/>
      <c r="G39" s="327"/>
      <c r="H39" s="314" t="s">
        <v>2222</v>
      </c>
      <c r="I39" s="292"/>
      <c r="J39" s="58">
        <f>IF(C39&gt;0,LOOKUP(C39,A177:A732,C177:C732),"")</f>
        <v>1</v>
      </c>
      <c r="K39" s="315" t="str">
        <f>IF(J39="","Treba prvo upisati šifru grada/općine",LOOKUP(J39,A153:A173,B153:B173))</f>
        <v>ZAGREBAČKA</v>
      </c>
      <c r="L39" s="315"/>
      <c r="M39" s="315"/>
      <c r="N39" s="315"/>
      <c r="P39" s="54" t="s">
        <v>1826</v>
      </c>
      <c r="Q39" s="55">
        <f>C56+2*F56+3*C58+4*F58</f>
        <v>10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2044</v>
      </c>
      <c r="D42" s="317" t="str">
        <f>IF(C42="","Šifra NKD-a nije upisana",IF(ISNA(LOOKUP(C42,A736:A1351,A736:A1351)),"Šifra NKD-a ne postoji",IF(LOOKUP(C42,A736:A1351,A736:A1351)&lt;&gt;C42,"Šifra NKD-a ne postoji",LOOKUP(C42,A736:A1351,B736:B1351))))</f>
        <v>Opskrba parom i klimatizacija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v>
      </c>
      <c r="D56" s="272" t="s">
        <v>2898</v>
      </c>
      <c r="E56" s="273"/>
      <c r="F56" s="44">
        <v>1</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v>
      </c>
      <c r="D58" s="309" t="s">
        <v>2898</v>
      </c>
      <c r="E58" s="309"/>
      <c r="F58" s="44">
        <v>1</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112" zoomScaleNormal="112" zoomScalePageLayoutView="0" workbookViewId="0" topLeftCell="A1">
      <pane ySplit="1" topLeftCell="A2" activePane="bottomLeft" state="frozen"/>
      <selection pane="topLeft" activeCell="A1" sqref="A1"/>
      <selection pane="bottomLeft" activeCell="A13" sqref="A13:F1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19836851576; KOMUNALNO GOSPODARSTVO POKUPSKO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270515</v>
      </c>
      <c r="J10" s="70">
        <f>J11+J18+J28+J39+J44</f>
        <v>255026</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270515</v>
      </c>
      <c r="J18" s="70">
        <f>SUM(J19:J27)</f>
        <v>255026</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270515</v>
      </c>
      <c r="J21" s="71">
        <v>255026</v>
      </c>
    </row>
    <row r="22" spans="1:10" ht="13.5" customHeight="1">
      <c r="A22" s="381" t="s">
        <v>2290</v>
      </c>
      <c r="B22" s="381"/>
      <c r="C22" s="381"/>
      <c r="D22" s="381"/>
      <c r="E22" s="381"/>
      <c r="F22" s="381"/>
      <c r="G22" s="19">
        <v>14</v>
      </c>
      <c r="H22" s="20"/>
      <c r="I22" s="71"/>
      <c r="J22" s="71"/>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71064</v>
      </c>
      <c r="J45" s="70">
        <f>J46+J54+J61+J71</f>
        <v>84606</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59314</v>
      </c>
      <c r="J54" s="70">
        <f>SUM(J55:J60)</f>
        <v>80442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59314</v>
      </c>
      <c r="J57" s="71">
        <v>80442</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c r="J59" s="71"/>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11750</v>
      </c>
      <c r="J71" s="71">
        <v>4164</v>
      </c>
    </row>
    <row r="72" spans="1:10" ht="24.75" customHeight="1">
      <c r="A72" s="383" t="s">
        <v>1558</v>
      </c>
      <c r="B72" s="383"/>
      <c r="C72" s="383"/>
      <c r="D72" s="383"/>
      <c r="E72" s="383"/>
      <c r="F72" s="383"/>
      <c r="G72" s="19">
        <v>64</v>
      </c>
      <c r="H72" s="20"/>
      <c r="I72" s="71">
        <v>51485</v>
      </c>
      <c r="J72" s="71"/>
    </row>
    <row r="73" spans="1:10" ht="13.5" customHeight="1">
      <c r="A73" s="383" t="s">
        <v>2650</v>
      </c>
      <c r="B73" s="383"/>
      <c r="C73" s="383"/>
      <c r="D73" s="383"/>
      <c r="E73" s="383"/>
      <c r="F73" s="383"/>
      <c r="G73" s="19">
        <v>65</v>
      </c>
      <c r="H73" s="20"/>
      <c r="I73" s="70">
        <f>I9+I10+I45+I72</f>
        <v>393064</v>
      </c>
      <c r="J73" s="70">
        <f>J9+J10+J45+J72</f>
        <v>339632</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199788</v>
      </c>
      <c r="J76" s="70">
        <f>J77+J78+J79+J85+J86+J90+J93+J96</f>
        <v>130954</v>
      </c>
      <c r="L76" s="2" t="s">
        <v>2591</v>
      </c>
    </row>
    <row r="77" spans="1:10" ht="13.5" customHeight="1">
      <c r="A77" s="382" t="s">
        <v>935</v>
      </c>
      <c r="B77" s="382"/>
      <c r="C77" s="382"/>
      <c r="D77" s="382"/>
      <c r="E77" s="382"/>
      <c r="F77" s="382"/>
      <c r="G77" s="19">
        <v>68</v>
      </c>
      <c r="H77" s="20"/>
      <c r="I77" s="71">
        <v>369000</v>
      </c>
      <c r="J77" s="71">
        <v>369000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-101407</v>
      </c>
      <c r="J90" s="70">
        <f>J91-J92</f>
        <v>-169212</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v>101407</v>
      </c>
      <c r="J92" s="71">
        <v>169212</v>
      </c>
    </row>
    <row r="93" spans="1:12" ht="13.5" customHeight="1">
      <c r="A93" s="382" t="s">
        <v>2653</v>
      </c>
      <c r="B93" s="382"/>
      <c r="C93" s="382"/>
      <c r="D93" s="382"/>
      <c r="E93" s="382"/>
      <c r="F93" s="382"/>
      <c r="G93" s="19">
        <v>84</v>
      </c>
      <c r="H93" s="20"/>
      <c r="I93" s="70">
        <f>I94-I95</f>
        <v>-67805</v>
      </c>
      <c r="J93" s="70">
        <f>J94-J95</f>
        <v>-68834</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67805</v>
      </c>
      <c r="J95" s="71">
        <v>68834</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193277</v>
      </c>
      <c r="J116" s="70">
        <f>SUM(J117:J130)</f>
        <v>208678</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v>80000</v>
      </c>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175771</v>
      </c>
      <c r="J124" s="71">
        <v>109143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6046</v>
      </c>
      <c r="J126" s="71">
        <v>7750</v>
      </c>
    </row>
    <row r="127" spans="1:10" ht="13.5" customHeight="1">
      <c r="A127" s="381" t="s">
        <v>364</v>
      </c>
      <c r="B127" s="381"/>
      <c r="C127" s="381"/>
      <c r="D127" s="381"/>
      <c r="E127" s="381"/>
      <c r="F127" s="381"/>
      <c r="G127" s="19">
        <v>118</v>
      </c>
      <c r="H127" s="20"/>
      <c r="I127" s="71">
        <v>11460</v>
      </c>
      <c r="J127" s="71">
        <v>11785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393065</v>
      </c>
      <c r="J132" s="70">
        <f>J76+J97+J104+J116+J131</f>
        <v>339632</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I9" sqref="I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19836851576; KOMUNALNO GOSPODARSTVO POKUPSKO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259108</v>
      </c>
      <c r="J8" s="84">
        <f>SUM(J9:J13)</f>
        <v>342829</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259108</v>
      </c>
      <c r="J10" s="71">
        <v>342829</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324811</v>
      </c>
      <c r="J14" s="70">
        <f>J15+J16+J20+J24+J25+J26+J29+J36</f>
        <v>411664</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182510</v>
      </c>
      <c r="J16" s="70">
        <f>SUM(J17:J19)</f>
        <v>195802</v>
      </c>
    </row>
    <row r="17" spans="1:10" s="2" customFormat="1" ht="13.5" customHeight="1">
      <c r="A17" s="410" t="s">
        <v>504</v>
      </c>
      <c r="B17" s="410"/>
      <c r="C17" s="410"/>
      <c r="D17" s="410"/>
      <c r="E17" s="410"/>
      <c r="F17" s="410"/>
      <c r="G17" s="19">
        <v>134</v>
      </c>
      <c r="H17" s="20"/>
      <c r="I17" s="71">
        <v>127443</v>
      </c>
      <c r="J17" s="71">
        <v>146965</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55067</v>
      </c>
      <c r="J19" s="71">
        <v>48837</v>
      </c>
    </row>
    <row r="20" spans="1:10" s="2" customFormat="1" ht="13.5" customHeight="1">
      <c r="A20" s="381" t="s">
        <v>1839</v>
      </c>
      <c r="B20" s="381"/>
      <c r="C20" s="381"/>
      <c r="D20" s="381"/>
      <c r="E20" s="381"/>
      <c r="F20" s="381"/>
      <c r="G20" s="19">
        <v>137</v>
      </c>
      <c r="H20" s="20"/>
      <c r="I20" s="70">
        <f>SUM(I21:I23)</f>
        <v>136810</v>
      </c>
      <c r="J20" s="70">
        <f>SUM(J21:J23)</f>
        <v>139362</v>
      </c>
    </row>
    <row r="21" spans="1:10" s="2" customFormat="1" ht="13.5" customHeight="1">
      <c r="A21" s="410" t="s">
        <v>724</v>
      </c>
      <c r="B21" s="410"/>
      <c r="C21" s="410"/>
      <c r="D21" s="410"/>
      <c r="E21" s="410"/>
      <c r="F21" s="410"/>
      <c r="G21" s="19">
        <v>138</v>
      </c>
      <c r="H21" s="20"/>
      <c r="I21" s="71">
        <v>84305</v>
      </c>
      <c r="J21" s="71">
        <v>86711</v>
      </c>
    </row>
    <row r="22" spans="1:10" s="2" customFormat="1" ht="13.5" customHeight="1">
      <c r="A22" s="410" t="s">
        <v>961</v>
      </c>
      <c r="B22" s="410"/>
      <c r="C22" s="410"/>
      <c r="D22" s="410"/>
      <c r="E22" s="410"/>
      <c r="F22" s="410"/>
      <c r="G22" s="19">
        <v>139</v>
      </c>
      <c r="H22" s="20"/>
      <c r="I22" s="71">
        <v>32428</v>
      </c>
      <c r="J22" s="71">
        <v>30010</v>
      </c>
    </row>
    <row r="23" spans="1:10" s="2" customFormat="1" ht="13.5" customHeight="1">
      <c r="A23" s="410" t="s">
        <v>962</v>
      </c>
      <c r="B23" s="410"/>
      <c r="C23" s="410"/>
      <c r="D23" s="410"/>
      <c r="E23" s="410"/>
      <c r="F23" s="410"/>
      <c r="G23" s="19">
        <v>140</v>
      </c>
      <c r="H23" s="20"/>
      <c r="I23" s="71">
        <v>20077</v>
      </c>
      <c r="J23" s="71">
        <v>22641</v>
      </c>
    </row>
    <row r="24" spans="1:10" s="2" customFormat="1" ht="13.5" customHeight="1">
      <c r="A24" s="381" t="s">
        <v>259</v>
      </c>
      <c r="B24" s="381"/>
      <c r="C24" s="381"/>
      <c r="D24" s="381"/>
      <c r="E24" s="381"/>
      <c r="F24" s="381"/>
      <c r="G24" s="19">
        <v>141</v>
      </c>
      <c r="H24" s="20"/>
      <c r="I24" s="71"/>
      <c r="J24" s="71">
        <v>66974</v>
      </c>
    </row>
    <row r="25" spans="1:10" s="2" customFormat="1" ht="13.5" customHeight="1">
      <c r="A25" s="381" t="s">
        <v>260</v>
      </c>
      <c r="B25" s="381"/>
      <c r="C25" s="381"/>
      <c r="D25" s="381"/>
      <c r="E25" s="381"/>
      <c r="F25" s="381"/>
      <c r="G25" s="19">
        <v>142</v>
      </c>
      <c r="H25" s="20"/>
      <c r="I25" s="71">
        <v>5491</v>
      </c>
      <c r="J25" s="71">
        <v>9526</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0</v>
      </c>
      <c r="J37" s="70">
        <f>SUM(J38:J47)</f>
        <v>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2102</v>
      </c>
      <c r="J48" s="70">
        <f>SUM(J49:J55)</f>
        <v>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2102</v>
      </c>
      <c r="J51" s="71"/>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259108</v>
      </c>
      <c r="J60" s="70">
        <f>J8+J37+J56+J57</f>
        <v>342829</v>
      </c>
    </row>
    <row r="61" spans="1:10" s="2" customFormat="1" ht="13.5" customHeight="1">
      <c r="A61" s="383" t="s">
        <v>1845</v>
      </c>
      <c r="B61" s="383"/>
      <c r="C61" s="383"/>
      <c r="D61" s="383"/>
      <c r="E61" s="383"/>
      <c r="F61" s="383"/>
      <c r="G61" s="19">
        <v>178</v>
      </c>
      <c r="H61" s="20"/>
      <c r="I61" s="70">
        <f>I14+I48+I58+I59</f>
        <v>326913</v>
      </c>
      <c r="J61" s="70">
        <f>J14+J48+J58+J59</f>
        <v>411664</v>
      </c>
    </row>
    <row r="62" spans="1:12" s="2" customFormat="1" ht="13.5" customHeight="1">
      <c r="A62" s="383" t="s">
        <v>2581</v>
      </c>
      <c r="B62" s="383"/>
      <c r="C62" s="383"/>
      <c r="D62" s="383"/>
      <c r="E62" s="383"/>
      <c r="F62" s="383"/>
      <c r="G62" s="19">
        <v>179</v>
      </c>
      <c r="H62" s="20"/>
      <c r="I62" s="70">
        <f>I60-I61</f>
        <v>-67805</v>
      </c>
      <c r="J62" s="70">
        <f>J60-J61</f>
        <v>-68835</v>
      </c>
      <c r="L62" s="2" t="s">
        <v>2591</v>
      </c>
    </row>
    <row r="63" spans="1:10" s="2" customFormat="1" ht="13.5" customHeight="1">
      <c r="A63" s="404" t="s">
        <v>2658</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67805</v>
      </c>
      <c r="J64" s="70">
        <f>IF(J61&gt;J60,J61-J60,0)</f>
        <v>68835</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-67805</v>
      </c>
      <c r="J66" s="70">
        <f>J62-J65</f>
        <v>-68835</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67805</v>
      </c>
      <c r="J68" s="85">
        <f>IF(J66&lt;0,-J66,0)</f>
        <v>68835</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4" activePane="bottomLeft" state="frozen"/>
      <selection pane="topLeft" activeCell="A1" sqref="A1"/>
      <selection pane="bottomLeft" activeCell="I62" sqref="I6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19836851576; KOMUNALNO GOSPODARSTVO POKUPSKO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v>80000</v>
      </c>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v>259108</v>
      </c>
      <c r="J35" s="78">
        <v>342829</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259108</v>
      </c>
      <c r="J37" s="94">
        <v>342829</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18477</v>
      </c>
      <c r="J50" s="77">
        <v>21945</v>
      </c>
    </row>
    <row r="51" spans="1:10" s="2" customFormat="1" ht="24.75" customHeight="1">
      <c r="A51" s="404" t="s">
        <v>2219</v>
      </c>
      <c r="B51" s="404"/>
      <c r="C51" s="404"/>
      <c r="D51" s="404"/>
      <c r="E51" s="404"/>
      <c r="F51" s="404"/>
      <c r="G51" s="427"/>
      <c r="H51" s="19">
        <v>253</v>
      </c>
      <c r="I51" s="77">
        <v>1115</v>
      </c>
      <c r="J51" s="77">
        <v>1878</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6985</v>
      </c>
      <c r="J62" s="77">
        <v>6978</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19836851576; KOMUNALNO GOSPODARSTVO POKUPSKO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19836851576; KOMUNALNO GOSPODARSTVO POKUPSKO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19836851576; KOMUNALNO GOSPODARSTVO POKUPSKO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2020-04-15T10:20:28Z</cp:lastPrinted>
  <dcterms:created xsi:type="dcterms:W3CDTF">2008-10-17T11:51:54Z</dcterms:created>
  <dcterms:modified xsi:type="dcterms:W3CDTF">2020-04-15T11:03:40Z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